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Horecka\Desktop\Třeboň MK\Vysvětletlení, doplnění a změna č. 1\"/>
    </mc:Choice>
  </mc:AlternateContent>
  <xr:revisionPtr revIDLastSave="0" documentId="13_ncr:1_{6E27A369-DEA6-43A1-8759-CBA73B7DD4B3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Rekapitulace stavby" sheetId="1" r:id="rId1"/>
    <sheet name="02 - Ostatní a vedlejší n..." sheetId="2" r:id="rId2"/>
    <sheet name="101 - Komunikace" sheetId="3" r:id="rId3"/>
    <sheet name="301 - Vodovod" sheetId="4" r:id="rId4"/>
    <sheet name="302 - Jednotná kanalizace" sheetId="5" r:id="rId5"/>
    <sheet name="303 - Vodovodní a kanaliz..." sheetId="6" r:id="rId6"/>
    <sheet name="401 - Veřejné osvětlení" sheetId="7" r:id="rId7"/>
  </sheets>
  <definedNames>
    <definedName name="_xlnm._FilterDatabase" localSheetId="1" hidden="1">'02 - Ostatní a vedlejší n...'!$C$122:$K$190</definedName>
    <definedName name="_xlnm._FilterDatabase" localSheetId="2" hidden="1">'101 - Komunikace'!$C$124:$K$635</definedName>
    <definedName name="_xlnm._FilterDatabase" localSheetId="3" hidden="1">'301 - Vodovod'!$C$121:$K$385</definedName>
    <definedName name="_xlnm._FilterDatabase" localSheetId="4" hidden="1">'302 - Jednotná kanalizace'!$C$121:$K$286</definedName>
    <definedName name="_xlnm._FilterDatabase" localSheetId="5" hidden="1">'303 - Vodovodní a kanaliz...'!$C$122:$K$332</definedName>
    <definedName name="_xlnm._FilterDatabase" localSheetId="6" hidden="1">'401 - Veřejné osvětlení'!$C$123:$K$306</definedName>
    <definedName name="_xlnm.Print_Titles" localSheetId="1">'02 - Ostatní a vedlejší n...'!$122:$122</definedName>
    <definedName name="_xlnm.Print_Titles" localSheetId="2">'101 - Komunikace'!$124:$124</definedName>
    <definedName name="_xlnm.Print_Titles" localSheetId="3">'301 - Vodovod'!$121:$121</definedName>
    <definedName name="_xlnm.Print_Titles" localSheetId="4">'302 - Jednotná kanalizace'!$121:$121</definedName>
    <definedName name="_xlnm.Print_Titles" localSheetId="5">'303 - Vodovodní a kanaliz...'!$122:$122</definedName>
    <definedName name="_xlnm.Print_Titles" localSheetId="6">'401 - Veřejné osvětlení'!$123:$123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n...'!$C$82:$J$104,'02 - Ostatní a vedlejší n...'!$C$110:$K$190</definedName>
    <definedName name="_xlnm.Print_Area" localSheetId="2">'101 - Komunikace'!$C$4:$J$39,'101 - Komunikace'!$C$50:$J$76,'101 - Komunikace'!$C$82:$J$106,'101 - Komunikace'!$C$112:$K$635</definedName>
    <definedName name="_xlnm.Print_Area" localSheetId="3">'301 - Vodovod'!$C$4:$J$39,'301 - Vodovod'!$C$50:$J$76,'301 - Vodovod'!$C$82:$J$103,'301 - Vodovod'!$C$109:$K$385</definedName>
    <definedName name="_xlnm.Print_Area" localSheetId="4">'302 - Jednotná kanalizace'!$C$4:$J$39,'302 - Jednotná kanalizace'!$C$50:$J$76,'302 - Jednotná kanalizace'!$C$82:$J$103,'302 - Jednotná kanalizace'!$C$109:$K$286</definedName>
    <definedName name="_xlnm.Print_Area" localSheetId="5">'303 - Vodovodní a kanaliz...'!$C$4:$J$39,'303 - Vodovodní a kanaliz...'!$C$50:$J$76,'303 - Vodovodní a kanaliz...'!$C$82:$J$104,'303 - Vodovodní a kanaliz...'!$C$110:$K$332</definedName>
    <definedName name="_xlnm.Print_Area" localSheetId="6">'401 - Veřejné osvětlení'!$C$4:$J$39,'401 - Veřejné osvětlení'!$C$50:$J$76,'401 - Veřejné osvětlení'!$C$82:$J$105,'401 - Veřejné osvětlení'!$C$111:$K$306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303" i="7"/>
  <c r="BH303" i="7"/>
  <c r="BG303" i="7"/>
  <c r="BF303" i="7"/>
  <c r="T303" i="7"/>
  <c r="R303" i="7"/>
  <c r="P303" i="7"/>
  <c r="BI299" i="7"/>
  <c r="BH299" i="7"/>
  <c r="BG299" i="7"/>
  <c r="BF299" i="7"/>
  <c r="T299" i="7"/>
  <c r="R299" i="7"/>
  <c r="P299" i="7"/>
  <c r="BI294" i="7"/>
  <c r="BH294" i="7"/>
  <c r="BG294" i="7"/>
  <c r="BF294" i="7"/>
  <c r="T294" i="7"/>
  <c r="R294" i="7"/>
  <c r="P294" i="7"/>
  <c r="BI290" i="7"/>
  <c r="BH290" i="7"/>
  <c r="BG290" i="7"/>
  <c r="BF290" i="7"/>
  <c r="T290" i="7"/>
  <c r="R290" i="7"/>
  <c r="P290" i="7"/>
  <c r="BI285" i="7"/>
  <c r="BH285" i="7"/>
  <c r="BG285" i="7"/>
  <c r="BF285" i="7"/>
  <c r="T285" i="7"/>
  <c r="R285" i="7"/>
  <c r="P285" i="7"/>
  <c r="BI279" i="7"/>
  <c r="BH279" i="7"/>
  <c r="BG279" i="7"/>
  <c r="BF279" i="7"/>
  <c r="T279" i="7"/>
  <c r="R279" i="7"/>
  <c r="P279" i="7"/>
  <c r="BI275" i="7"/>
  <c r="BH275" i="7"/>
  <c r="BG275" i="7"/>
  <c r="BF275" i="7"/>
  <c r="T275" i="7"/>
  <c r="R275" i="7"/>
  <c r="P275" i="7"/>
  <c r="BI271" i="7"/>
  <c r="BH271" i="7"/>
  <c r="BG271" i="7"/>
  <c r="BF271" i="7"/>
  <c r="T271" i="7"/>
  <c r="R271" i="7"/>
  <c r="P271" i="7"/>
  <c r="BI266" i="7"/>
  <c r="BH266" i="7"/>
  <c r="BG266" i="7"/>
  <c r="BF266" i="7"/>
  <c r="T266" i="7"/>
  <c r="R266" i="7"/>
  <c r="P266" i="7"/>
  <c r="BI263" i="7"/>
  <c r="BH263" i="7"/>
  <c r="BG263" i="7"/>
  <c r="BF263" i="7"/>
  <c r="T263" i="7"/>
  <c r="R263" i="7"/>
  <c r="P263" i="7"/>
  <c r="BI260" i="7"/>
  <c r="BH260" i="7"/>
  <c r="BG260" i="7"/>
  <c r="BF260" i="7"/>
  <c r="T260" i="7"/>
  <c r="R260" i="7"/>
  <c r="P260" i="7"/>
  <c r="BI257" i="7"/>
  <c r="BH257" i="7"/>
  <c r="BG257" i="7"/>
  <c r="BF257" i="7"/>
  <c r="T257" i="7"/>
  <c r="R257" i="7"/>
  <c r="P257" i="7"/>
  <c r="BI253" i="7"/>
  <c r="BH253" i="7"/>
  <c r="BG253" i="7"/>
  <c r="BF253" i="7"/>
  <c r="T253" i="7"/>
  <c r="R253" i="7"/>
  <c r="P253" i="7"/>
  <c r="BI249" i="7"/>
  <c r="BH249" i="7"/>
  <c r="BG249" i="7"/>
  <c r="BF249" i="7"/>
  <c r="T249" i="7"/>
  <c r="R249" i="7"/>
  <c r="P249" i="7"/>
  <c r="BI246" i="7"/>
  <c r="BH246" i="7"/>
  <c r="BG246" i="7"/>
  <c r="BF246" i="7"/>
  <c r="T246" i="7"/>
  <c r="R246" i="7"/>
  <c r="P246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R239" i="7"/>
  <c r="P239" i="7"/>
  <c r="BI231" i="7"/>
  <c r="BH231" i="7"/>
  <c r="BG231" i="7"/>
  <c r="BF231" i="7"/>
  <c r="T231" i="7"/>
  <c r="R231" i="7"/>
  <c r="P231" i="7"/>
  <c r="BI228" i="7"/>
  <c r="BH228" i="7"/>
  <c r="BG228" i="7"/>
  <c r="BF228" i="7"/>
  <c r="T228" i="7"/>
  <c r="R228" i="7"/>
  <c r="P228" i="7"/>
  <c r="BI224" i="7"/>
  <c r="BH224" i="7"/>
  <c r="BG224" i="7"/>
  <c r="BF224" i="7"/>
  <c r="T224" i="7"/>
  <c r="R224" i="7"/>
  <c r="P224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4" i="7"/>
  <c r="BH214" i="7"/>
  <c r="BG214" i="7"/>
  <c r="BF214" i="7"/>
  <c r="T214" i="7"/>
  <c r="R214" i="7"/>
  <c r="P214" i="7"/>
  <c r="BI211" i="7"/>
  <c r="BH211" i="7"/>
  <c r="BG211" i="7"/>
  <c r="BF211" i="7"/>
  <c r="T211" i="7"/>
  <c r="R211" i="7"/>
  <c r="P211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69" i="7"/>
  <c r="BH169" i="7"/>
  <c r="BG169" i="7"/>
  <c r="BF169" i="7"/>
  <c r="T169" i="7"/>
  <c r="R169" i="7"/>
  <c r="P169" i="7"/>
  <c r="BI165" i="7"/>
  <c r="BH165" i="7"/>
  <c r="BG165" i="7"/>
  <c r="BF165" i="7"/>
  <c r="T165" i="7"/>
  <c r="R165" i="7"/>
  <c r="P165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 s="1"/>
  <c r="J17" i="7"/>
  <c r="J12" i="7"/>
  <c r="J89" i="7" s="1"/>
  <c r="E7" i="7"/>
  <c r="E114" i="7" s="1"/>
  <c r="J37" i="6"/>
  <c r="J36" i="6"/>
  <c r="AY99" i="1"/>
  <c r="J35" i="6"/>
  <c r="AX99" i="1" s="1"/>
  <c r="BI331" i="6"/>
  <c r="BH331" i="6"/>
  <c r="BG331" i="6"/>
  <c r="BF331" i="6"/>
  <c r="T331" i="6"/>
  <c r="T330" i="6" s="1"/>
  <c r="R331" i="6"/>
  <c r="R330" i="6"/>
  <c r="P331" i="6"/>
  <c r="P330" i="6"/>
  <c r="BI327" i="6"/>
  <c r="BH327" i="6"/>
  <c r="BG327" i="6"/>
  <c r="BF327" i="6"/>
  <c r="T327" i="6"/>
  <c r="R327" i="6"/>
  <c r="P327" i="6"/>
  <c r="BI323" i="6"/>
  <c r="BH323" i="6"/>
  <c r="BG323" i="6"/>
  <c r="BF323" i="6"/>
  <c r="T323" i="6"/>
  <c r="R323" i="6"/>
  <c r="P323" i="6"/>
  <c r="BI319" i="6"/>
  <c r="BH319" i="6"/>
  <c r="BG319" i="6"/>
  <c r="BF319" i="6"/>
  <c r="T319" i="6"/>
  <c r="R319" i="6"/>
  <c r="P319" i="6"/>
  <c r="BI313" i="6"/>
  <c r="BH313" i="6"/>
  <c r="BG313" i="6"/>
  <c r="BF313" i="6"/>
  <c r="T313" i="6"/>
  <c r="R313" i="6"/>
  <c r="P313" i="6"/>
  <c r="BI310" i="6"/>
  <c r="BH310" i="6"/>
  <c r="BG310" i="6"/>
  <c r="BF310" i="6"/>
  <c r="T310" i="6"/>
  <c r="R310" i="6"/>
  <c r="P310" i="6"/>
  <c r="BI307" i="6"/>
  <c r="BH307" i="6"/>
  <c r="BG307" i="6"/>
  <c r="BF307" i="6"/>
  <c r="T307" i="6"/>
  <c r="R307" i="6"/>
  <c r="P307" i="6"/>
  <c r="BI304" i="6"/>
  <c r="BH304" i="6"/>
  <c r="BG304" i="6"/>
  <c r="BF304" i="6"/>
  <c r="T304" i="6"/>
  <c r="R304" i="6"/>
  <c r="P304" i="6"/>
  <c r="BI300" i="6"/>
  <c r="BH300" i="6"/>
  <c r="BG300" i="6"/>
  <c r="BF300" i="6"/>
  <c r="T300" i="6"/>
  <c r="R300" i="6"/>
  <c r="P300" i="6"/>
  <c r="BI297" i="6"/>
  <c r="BH297" i="6"/>
  <c r="BG297" i="6"/>
  <c r="BF297" i="6"/>
  <c r="T297" i="6"/>
  <c r="R297" i="6"/>
  <c r="P297" i="6"/>
  <c r="BI294" i="6"/>
  <c r="BH294" i="6"/>
  <c r="BG294" i="6"/>
  <c r="BF294" i="6"/>
  <c r="T294" i="6"/>
  <c r="R294" i="6"/>
  <c r="P294" i="6"/>
  <c r="BI291" i="6"/>
  <c r="BH291" i="6"/>
  <c r="BG291" i="6"/>
  <c r="BF291" i="6"/>
  <c r="T291" i="6"/>
  <c r="R291" i="6"/>
  <c r="P291" i="6"/>
  <c r="BI288" i="6"/>
  <c r="BH288" i="6"/>
  <c r="BG288" i="6"/>
  <c r="BF288" i="6"/>
  <c r="T288" i="6"/>
  <c r="R288" i="6"/>
  <c r="P288" i="6"/>
  <c r="BI285" i="6"/>
  <c r="BH285" i="6"/>
  <c r="BG285" i="6"/>
  <c r="BF285" i="6"/>
  <c r="T285" i="6"/>
  <c r="R285" i="6"/>
  <c r="P285" i="6"/>
  <c r="BI282" i="6"/>
  <c r="BH282" i="6"/>
  <c r="BG282" i="6"/>
  <c r="BF282" i="6"/>
  <c r="T282" i="6"/>
  <c r="R282" i="6"/>
  <c r="P282" i="6"/>
  <c r="BI279" i="6"/>
  <c r="BH279" i="6"/>
  <c r="BG279" i="6"/>
  <c r="BF279" i="6"/>
  <c r="T279" i="6"/>
  <c r="R279" i="6"/>
  <c r="P279" i="6"/>
  <c r="BI276" i="6"/>
  <c r="BH276" i="6"/>
  <c r="BG276" i="6"/>
  <c r="BF276" i="6"/>
  <c r="T276" i="6"/>
  <c r="R276" i="6"/>
  <c r="P276" i="6"/>
  <c r="BI273" i="6"/>
  <c r="BH273" i="6"/>
  <c r="BG273" i="6"/>
  <c r="BF273" i="6"/>
  <c r="T273" i="6"/>
  <c r="R273" i="6"/>
  <c r="P273" i="6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3" i="6"/>
  <c r="BH263" i="6"/>
  <c r="BG263" i="6"/>
  <c r="BF263" i="6"/>
  <c r="T263" i="6"/>
  <c r="R263" i="6"/>
  <c r="P263" i="6"/>
  <c r="BI258" i="6"/>
  <c r="BH258" i="6"/>
  <c r="BG258" i="6"/>
  <c r="BF258" i="6"/>
  <c r="T258" i="6"/>
  <c r="R258" i="6"/>
  <c r="P258" i="6"/>
  <c r="BI254" i="6"/>
  <c r="BH254" i="6"/>
  <c r="BG254" i="6"/>
  <c r="BF254" i="6"/>
  <c r="T254" i="6"/>
  <c r="R254" i="6"/>
  <c r="P254" i="6"/>
  <c r="BI250" i="6"/>
  <c r="BH250" i="6"/>
  <c r="BG250" i="6"/>
  <c r="BF250" i="6"/>
  <c r="T250" i="6"/>
  <c r="R250" i="6"/>
  <c r="P250" i="6"/>
  <c r="BI247" i="6"/>
  <c r="BH247" i="6"/>
  <c r="BG247" i="6"/>
  <c r="BF247" i="6"/>
  <c r="T247" i="6"/>
  <c r="R247" i="6"/>
  <c r="P247" i="6"/>
  <c r="BI242" i="6"/>
  <c r="BH242" i="6"/>
  <c r="BG242" i="6"/>
  <c r="BF242" i="6"/>
  <c r="T242" i="6"/>
  <c r="R242" i="6"/>
  <c r="P242" i="6"/>
  <c r="BI238" i="6"/>
  <c r="BH238" i="6"/>
  <c r="BG238" i="6"/>
  <c r="BF238" i="6"/>
  <c r="T238" i="6"/>
  <c r="R238" i="6"/>
  <c r="P238" i="6"/>
  <c r="BI230" i="6"/>
  <c r="BH230" i="6"/>
  <c r="BG230" i="6"/>
  <c r="BF230" i="6"/>
  <c r="T230" i="6"/>
  <c r="T229" i="6"/>
  <c r="R230" i="6"/>
  <c r="R229" i="6"/>
  <c r="P230" i="6"/>
  <c r="P229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1" i="6"/>
  <c r="BH201" i="6"/>
  <c r="BG201" i="6"/>
  <c r="BF201" i="6"/>
  <c r="T201" i="6"/>
  <c r="R201" i="6"/>
  <c r="P201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2" i="6"/>
  <c r="BH152" i="6"/>
  <c r="BG152" i="6"/>
  <c r="BF152" i="6"/>
  <c r="T152" i="6"/>
  <c r="R152" i="6"/>
  <c r="P152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6" i="6"/>
  <c r="BH126" i="6"/>
  <c r="BG126" i="6"/>
  <c r="BF126" i="6"/>
  <c r="T126" i="6"/>
  <c r="R126" i="6"/>
  <c r="P126" i="6"/>
  <c r="J119" i="6"/>
  <c r="F119" i="6"/>
  <c r="F117" i="6"/>
  <c r="E115" i="6"/>
  <c r="J91" i="6"/>
  <c r="F91" i="6"/>
  <c r="F89" i="6"/>
  <c r="E87" i="6"/>
  <c r="J24" i="6"/>
  <c r="E24" i="6"/>
  <c r="J120" i="6" s="1"/>
  <c r="J23" i="6"/>
  <c r="J18" i="6"/>
  <c r="E18" i="6"/>
  <c r="F92" i="6" s="1"/>
  <c r="J17" i="6"/>
  <c r="J12" i="6"/>
  <c r="J117" i="6" s="1"/>
  <c r="E7" i="6"/>
  <c r="E113" i="6" s="1"/>
  <c r="J37" i="5"/>
  <c r="J36" i="5"/>
  <c r="AY98" i="1" s="1"/>
  <c r="J35" i="5"/>
  <c r="AX98" i="1" s="1"/>
  <c r="BI285" i="5"/>
  <c r="BH285" i="5"/>
  <c r="BG285" i="5"/>
  <c r="BF285" i="5"/>
  <c r="T285" i="5"/>
  <c r="T284" i="5" s="1"/>
  <c r="R285" i="5"/>
  <c r="R284" i="5" s="1"/>
  <c r="P285" i="5"/>
  <c r="P284" i="5" s="1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58" i="5"/>
  <c r="BH258" i="5"/>
  <c r="BG258" i="5"/>
  <c r="BF258" i="5"/>
  <c r="T258" i="5"/>
  <c r="R258" i="5"/>
  <c r="P258" i="5"/>
  <c r="BI254" i="5"/>
  <c r="BH254" i="5"/>
  <c r="BG254" i="5"/>
  <c r="BF254" i="5"/>
  <c r="T254" i="5"/>
  <c r="R254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6" i="5"/>
  <c r="BH216" i="5"/>
  <c r="BG216" i="5"/>
  <c r="BF216" i="5"/>
  <c r="T216" i="5"/>
  <c r="R216" i="5"/>
  <c r="P216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69" i="5"/>
  <c r="BH169" i="5"/>
  <c r="BG169" i="5"/>
  <c r="BF169" i="5"/>
  <c r="T169" i="5"/>
  <c r="R169" i="5"/>
  <c r="P16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J118" i="5"/>
  <c r="F118" i="5"/>
  <c r="F116" i="5"/>
  <c r="E114" i="5"/>
  <c r="J91" i="5"/>
  <c r="F91" i="5"/>
  <c r="F89" i="5"/>
  <c r="E87" i="5"/>
  <c r="J24" i="5"/>
  <c r="E24" i="5"/>
  <c r="J92" i="5" s="1"/>
  <c r="J23" i="5"/>
  <c r="J18" i="5"/>
  <c r="E18" i="5"/>
  <c r="F119" i="5"/>
  <c r="J17" i="5"/>
  <c r="J12" i="5"/>
  <c r="J116" i="5" s="1"/>
  <c r="E7" i="5"/>
  <c r="E112" i="5"/>
  <c r="J37" i="4"/>
  <c r="J36" i="4"/>
  <c r="AY97" i="1" s="1"/>
  <c r="J35" i="4"/>
  <c r="AX97" i="1"/>
  <c r="BI384" i="4"/>
  <c r="BH384" i="4"/>
  <c r="BG384" i="4"/>
  <c r="BF384" i="4"/>
  <c r="T384" i="4"/>
  <c r="T383" i="4"/>
  <c r="R384" i="4"/>
  <c r="R383" i="4"/>
  <c r="P384" i="4"/>
  <c r="P383" i="4" s="1"/>
  <c r="BI377" i="4"/>
  <c r="BH377" i="4"/>
  <c r="BG377" i="4"/>
  <c r="BF377" i="4"/>
  <c r="T377" i="4"/>
  <c r="R377" i="4"/>
  <c r="P377" i="4"/>
  <c r="BI371" i="4"/>
  <c r="BH371" i="4"/>
  <c r="BG371" i="4"/>
  <c r="BF371" i="4"/>
  <c r="T371" i="4"/>
  <c r="R371" i="4"/>
  <c r="P371" i="4"/>
  <c r="BI367" i="4"/>
  <c r="BH367" i="4"/>
  <c r="BG367" i="4"/>
  <c r="BF367" i="4"/>
  <c r="T367" i="4"/>
  <c r="R367" i="4"/>
  <c r="P367" i="4"/>
  <c r="BI364" i="4"/>
  <c r="BH364" i="4"/>
  <c r="BG364" i="4"/>
  <c r="BF364" i="4"/>
  <c r="T364" i="4"/>
  <c r="R364" i="4"/>
  <c r="P364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5" i="4"/>
  <c r="BH355" i="4"/>
  <c r="BG355" i="4"/>
  <c r="BF355" i="4"/>
  <c r="T355" i="4"/>
  <c r="R355" i="4"/>
  <c r="P355" i="4"/>
  <c r="BI349" i="4"/>
  <c r="BH349" i="4"/>
  <c r="BG349" i="4"/>
  <c r="BF349" i="4"/>
  <c r="T349" i="4"/>
  <c r="R349" i="4"/>
  <c r="P349" i="4"/>
  <c r="BI345" i="4"/>
  <c r="BH345" i="4"/>
  <c r="BG345" i="4"/>
  <c r="BF345" i="4"/>
  <c r="T345" i="4"/>
  <c r="R345" i="4"/>
  <c r="P345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6" i="4"/>
  <c r="BH336" i="4"/>
  <c r="BG336" i="4"/>
  <c r="BF336" i="4"/>
  <c r="T336" i="4"/>
  <c r="R336" i="4"/>
  <c r="P336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7" i="4"/>
  <c r="BH327" i="4"/>
  <c r="BG327" i="4"/>
  <c r="BF327" i="4"/>
  <c r="T327" i="4"/>
  <c r="R327" i="4"/>
  <c r="P327" i="4"/>
  <c r="BI324" i="4"/>
  <c r="BH324" i="4"/>
  <c r="BG324" i="4"/>
  <c r="BF324" i="4"/>
  <c r="T324" i="4"/>
  <c r="R324" i="4"/>
  <c r="P324" i="4"/>
  <c r="BI321" i="4"/>
  <c r="BH321" i="4"/>
  <c r="BG321" i="4"/>
  <c r="BF321" i="4"/>
  <c r="T321" i="4"/>
  <c r="R321" i="4"/>
  <c r="P321" i="4"/>
  <c r="BI318" i="4"/>
  <c r="BH318" i="4"/>
  <c r="BG318" i="4"/>
  <c r="BF318" i="4"/>
  <c r="T318" i="4"/>
  <c r="R318" i="4"/>
  <c r="P318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6" i="4"/>
  <c r="BH296" i="4"/>
  <c r="BG296" i="4"/>
  <c r="BF296" i="4"/>
  <c r="T296" i="4"/>
  <c r="R296" i="4"/>
  <c r="P296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3" i="4"/>
  <c r="BH273" i="4"/>
  <c r="BG273" i="4"/>
  <c r="BF273" i="4"/>
  <c r="T273" i="4"/>
  <c r="R273" i="4"/>
  <c r="P273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5" i="4"/>
  <c r="BH225" i="4"/>
  <c r="BG225" i="4"/>
  <c r="BF225" i="4"/>
  <c r="T225" i="4"/>
  <c r="R225" i="4"/>
  <c r="P225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5" i="4"/>
  <c r="BH205" i="4"/>
  <c r="BG205" i="4"/>
  <c r="BF205" i="4"/>
  <c r="T205" i="4"/>
  <c r="R205" i="4"/>
  <c r="P205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78" i="4"/>
  <c r="BH178" i="4"/>
  <c r="BG178" i="4"/>
  <c r="BF178" i="4"/>
  <c r="T178" i="4"/>
  <c r="R178" i="4"/>
  <c r="P178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8" i="4"/>
  <c r="F118" i="4"/>
  <c r="F116" i="4"/>
  <c r="E114" i="4"/>
  <c r="J91" i="4"/>
  <c r="F91" i="4"/>
  <c r="F89" i="4"/>
  <c r="E87" i="4"/>
  <c r="J24" i="4"/>
  <c r="E24" i="4"/>
  <c r="J119" i="4" s="1"/>
  <c r="J23" i="4"/>
  <c r="J18" i="4"/>
  <c r="E18" i="4"/>
  <c r="F119" i="4"/>
  <c r="J17" i="4"/>
  <c r="J12" i="4"/>
  <c r="J116" i="4" s="1"/>
  <c r="E7" i="4"/>
  <c r="E85" i="4" s="1"/>
  <c r="J37" i="3"/>
  <c r="J36" i="3"/>
  <c r="AY96" i="1"/>
  <c r="J35" i="3"/>
  <c r="AX96" i="1"/>
  <c r="BI630" i="3"/>
  <c r="BH630" i="3"/>
  <c r="BG630" i="3"/>
  <c r="BF630" i="3"/>
  <c r="T630" i="3"/>
  <c r="R630" i="3"/>
  <c r="P630" i="3"/>
  <c r="BI623" i="3"/>
  <c r="BH623" i="3"/>
  <c r="BG623" i="3"/>
  <c r="BF623" i="3"/>
  <c r="T623" i="3"/>
  <c r="R623" i="3"/>
  <c r="P623" i="3"/>
  <c r="P620" i="3" s="1"/>
  <c r="BI621" i="3"/>
  <c r="BH621" i="3"/>
  <c r="BG621" i="3"/>
  <c r="BF621" i="3"/>
  <c r="T621" i="3"/>
  <c r="T620" i="3" s="1"/>
  <c r="R621" i="3"/>
  <c r="R620" i="3" s="1"/>
  <c r="P621" i="3"/>
  <c r="BI617" i="3"/>
  <c r="BH617" i="3"/>
  <c r="BG617" i="3"/>
  <c r="BF617" i="3"/>
  <c r="T617" i="3"/>
  <c r="R617" i="3"/>
  <c r="P617" i="3"/>
  <c r="BI613" i="3"/>
  <c r="BH613" i="3"/>
  <c r="BG613" i="3"/>
  <c r="BF613" i="3"/>
  <c r="T613" i="3"/>
  <c r="R613" i="3"/>
  <c r="P613" i="3"/>
  <c r="BI608" i="3"/>
  <c r="BH608" i="3"/>
  <c r="BG608" i="3"/>
  <c r="BF608" i="3"/>
  <c r="T608" i="3"/>
  <c r="R608" i="3"/>
  <c r="P608" i="3"/>
  <c r="BI602" i="3"/>
  <c r="BH602" i="3"/>
  <c r="BG602" i="3"/>
  <c r="BF602" i="3"/>
  <c r="T602" i="3"/>
  <c r="R602" i="3"/>
  <c r="P602" i="3"/>
  <c r="BI598" i="3"/>
  <c r="BH598" i="3"/>
  <c r="BG598" i="3"/>
  <c r="BF598" i="3"/>
  <c r="T598" i="3"/>
  <c r="R598" i="3"/>
  <c r="P598" i="3"/>
  <c r="BI590" i="3"/>
  <c r="BH590" i="3"/>
  <c r="BG590" i="3"/>
  <c r="BF590" i="3"/>
  <c r="T590" i="3"/>
  <c r="R590" i="3"/>
  <c r="P590" i="3"/>
  <c r="BI582" i="3"/>
  <c r="BH582" i="3"/>
  <c r="BG582" i="3"/>
  <c r="BF582" i="3"/>
  <c r="T582" i="3"/>
  <c r="R582" i="3"/>
  <c r="P582" i="3"/>
  <c r="BI576" i="3"/>
  <c r="BH576" i="3"/>
  <c r="BG576" i="3"/>
  <c r="BF576" i="3"/>
  <c r="T576" i="3"/>
  <c r="R576" i="3"/>
  <c r="P576" i="3"/>
  <c r="BI570" i="3"/>
  <c r="BH570" i="3"/>
  <c r="BG570" i="3"/>
  <c r="BF570" i="3"/>
  <c r="T570" i="3"/>
  <c r="R570" i="3"/>
  <c r="P570" i="3"/>
  <c r="BI564" i="3"/>
  <c r="BH564" i="3"/>
  <c r="BG564" i="3"/>
  <c r="BF564" i="3"/>
  <c r="T564" i="3"/>
  <c r="R564" i="3"/>
  <c r="P564" i="3"/>
  <c r="BI556" i="3"/>
  <c r="BH556" i="3"/>
  <c r="BG556" i="3"/>
  <c r="BF556" i="3"/>
  <c r="T556" i="3"/>
  <c r="R556" i="3"/>
  <c r="P556" i="3"/>
  <c r="BI552" i="3"/>
  <c r="BH552" i="3"/>
  <c r="BG552" i="3"/>
  <c r="BF552" i="3"/>
  <c r="T552" i="3"/>
  <c r="R552" i="3"/>
  <c r="P552" i="3"/>
  <c r="BI549" i="3"/>
  <c r="BH549" i="3"/>
  <c r="BG549" i="3"/>
  <c r="BF549" i="3"/>
  <c r="T549" i="3"/>
  <c r="R549" i="3"/>
  <c r="P549" i="3"/>
  <c r="BI546" i="3"/>
  <c r="BH546" i="3"/>
  <c r="BG546" i="3"/>
  <c r="BF546" i="3"/>
  <c r="T546" i="3"/>
  <c r="R546" i="3"/>
  <c r="P546" i="3"/>
  <c r="BI543" i="3"/>
  <c r="BH543" i="3"/>
  <c r="BG543" i="3"/>
  <c r="BF543" i="3"/>
  <c r="T543" i="3"/>
  <c r="R543" i="3"/>
  <c r="P543" i="3"/>
  <c r="BI540" i="3"/>
  <c r="BH540" i="3"/>
  <c r="BG540" i="3"/>
  <c r="BF540" i="3"/>
  <c r="T540" i="3"/>
  <c r="R540" i="3"/>
  <c r="P540" i="3"/>
  <c r="BI537" i="3"/>
  <c r="BH537" i="3"/>
  <c r="BG537" i="3"/>
  <c r="BF537" i="3"/>
  <c r="T537" i="3"/>
  <c r="R537" i="3"/>
  <c r="P537" i="3"/>
  <c r="BI534" i="3"/>
  <c r="BH534" i="3"/>
  <c r="BG534" i="3"/>
  <c r="BF534" i="3"/>
  <c r="T534" i="3"/>
  <c r="R534" i="3"/>
  <c r="P534" i="3"/>
  <c r="BI528" i="3"/>
  <c r="BH528" i="3"/>
  <c r="BG528" i="3"/>
  <c r="BF528" i="3"/>
  <c r="T528" i="3"/>
  <c r="R528" i="3"/>
  <c r="P528" i="3"/>
  <c r="BI522" i="3"/>
  <c r="BH522" i="3"/>
  <c r="BG522" i="3"/>
  <c r="BF522" i="3"/>
  <c r="T522" i="3"/>
  <c r="R522" i="3"/>
  <c r="P522" i="3"/>
  <c r="BI517" i="3"/>
  <c r="BH517" i="3"/>
  <c r="BG517" i="3"/>
  <c r="BF517" i="3"/>
  <c r="T517" i="3"/>
  <c r="R517" i="3"/>
  <c r="P517" i="3"/>
  <c r="BI511" i="3"/>
  <c r="BH511" i="3"/>
  <c r="BG511" i="3"/>
  <c r="BF511" i="3"/>
  <c r="T511" i="3"/>
  <c r="R511" i="3"/>
  <c r="P511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501" i="3"/>
  <c r="BH501" i="3"/>
  <c r="BG501" i="3"/>
  <c r="BF501" i="3"/>
  <c r="T501" i="3"/>
  <c r="R501" i="3"/>
  <c r="P501" i="3"/>
  <c r="BI498" i="3"/>
  <c r="BH498" i="3"/>
  <c r="BG498" i="3"/>
  <c r="BF498" i="3"/>
  <c r="T498" i="3"/>
  <c r="R498" i="3"/>
  <c r="P498" i="3"/>
  <c r="BI495" i="3"/>
  <c r="BH495" i="3"/>
  <c r="BG495" i="3"/>
  <c r="BF495" i="3"/>
  <c r="T495" i="3"/>
  <c r="R495" i="3"/>
  <c r="P495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7" i="3"/>
  <c r="BH467" i="3"/>
  <c r="BG467" i="3"/>
  <c r="BF467" i="3"/>
  <c r="T467" i="3"/>
  <c r="R467" i="3"/>
  <c r="P467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47" i="3"/>
  <c r="BH447" i="3"/>
  <c r="BG447" i="3"/>
  <c r="BF447" i="3"/>
  <c r="T447" i="3"/>
  <c r="R447" i="3"/>
  <c r="P447" i="3"/>
  <c r="BI443" i="3"/>
  <c r="BH443" i="3"/>
  <c r="BG443" i="3"/>
  <c r="BF443" i="3"/>
  <c r="T443" i="3"/>
  <c r="R443" i="3"/>
  <c r="P443" i="3"/>
  <c r="BI438" i="3"/>
  <c r="BH438" i="3"/>
  <c r="BG438" i="3"/>
  <c r="BF438" i="3"/>
  <c r="T438" i="3"/>
  <c r="R438" i="3"/>
  <c r="P438" i="3"/>
  <c r="BI433" i="3"/>
  <c r="BH433" i="3"/>
  <c r="BG433" i="3"/>
  <c r="BF433" i="3"/>
  <c r="T433" i="3"/>
  <c r="R433" i="3"/>
  <c r="P433" i="3"/>
  <c r="BI429" i="3"/>
  <c r="BH429" i="3"/>
  <c r="BG429" i="3"/>
  <c r="BF429" i="3"/>
  <c r="T429" i="3"/>
  <c r="R429" i="3"/>
  <c r="P429" i="3"/>
  <c r="BI425" i="3"/>
  <c r="BH425" i="3"/>
  <c r="BG425" i="3"/>
  <c r="BF425" i="3"/>
  <c r="T425" i="3"/>
  <c r="R425" i="3"/>
  <c r="P425" i="3"/>
  <c r="BI421" i="3"/>
  <c r="BH421" i="3"/>
  <c r="BG421" i="3"/>
  <c r="BF421" i="3"/>
  <c r="T421" i="3"/>
  <c r="R421" i="3"/>
  <c r="P421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95" i="3"/>
  <c r="BH395" i="3"/>
  <c r="BG395" i="3"/>
  <c r="BF395" i="3"/>
  <c r="T395" i="3"/>
  <c r="R395" i="3"/>
  <c r="P395" i="3"/>
  <c r="BI390" i="3"/>
  <c r="BH390" i="3"/>
  <c r="BG390" i="3"/>
  <c r="BF390" i="3"/>
  <c r="T390" i="3"/>
  <c r="R390" i="3"/>
  <c r="P390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2" i="3"/>
  <c r="BH372" i="3"/>
  <c r="BG372" i="3"/>
  <c r="BF372" i="3"/>
  <c r="T372" i="3"/>
  <c r="R372" i="3"/>
  <c r="P372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60" i="3"/>
  <c r="BH360" i="3"/>
  <c r="BG360" i="3"/>
  <c r="BF360" i="3"/>
  <c r="T360" i="3"/>
  <c r="R360" i="3"/>
  <c r="P360" i="3"/>
  <c r="BI356" i="3"/>
  <c r="BH356" i="3"/>
  <c r="BG356" i="3"/>
  <c r="BF356" i="3"/>
  <c r="T356" i="3"/>
  <c r="R356" i="3"/>
  <c r="P356" i="3"/>
  <c r="BI352" i="3"/>
  <c r="BH352" i="3"/>
  <c r="BG352" i="3"/>
  <c r="BF352" i="3"/>
  <c r="T352" i="3"/>
  <c r="R352" i="3"/>
  <c r="P352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29" i="3"/>
  <c r="BH329" i="3"/>
  <c r="BG329" i="3"/>
  <c r="BF329" i="3"/>
  <c r="T329" i="3"/>
  <c r="R329" i="3"/>
  <c r="P329" i="3"/>
  <c r="BI325" i="3"/>
  <c r="BH325" i="3"/>
  <c r="BG325" i="3"/>
  <c r="BF325" i="3"/>
  <c r="T325" i="3"/>
  <c r="R325" i="3"/>
  <c r="P325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61" i="3"/>
  <c r="BH261" i="3"/>
  <c r="BG261" i="3"/>
  <c r="BF261" i="3"/>
  <c r="T261" i="3"/>
  <c r="R261" i="3"/>
  <c r="P261" i="3"/>
  <c r="BI246" i="3"/>
  <c r="BH246" i="3"/>
  <c r="BG246" i="3"/>
  <c r="BF246" i="3"/>
  <c r="T246" i="3"/>
  <c r="R246" i="3"/>
  <c r="P246" i="3"/>
  <c r="BI240" i="3"/>
  <c r="BH240" i="3"/>
  <c r="BG240" i="3"/>
  <c r="BF240" i="3"/>
  <c r="T240" i="3"/>
  <c r="R240" i="3"/>
  <c r="P240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1" i="3"/>
  <c r="F121" i="3"/>
  <c r="F119" i="3"/>
  <c r="E117" i="3"/>
  <c r="J91" i="3"/>
  <c r="F91" i="3"/>
  <c r="F89" i="3"/>
  <c r="E87" i="3"/>
  <c r="J24" i="3"/>
  <c r="E24" i="3"/>
  <c r="J122" i="3" s="1"/>
  <c r="J23" i="3"/>
  <c r="J18" i="3"/>
  <c r="E18" i="3"/>
  <c r="F122" i="3" s="1"/>
  <c r="J17" i="3"/>
  <c r="J12" i="3"/>
  <c r="J119" i="3"/>
  <c r="E7" i="3"/>
  <c r="E115" i="3" s="1"/>
  <c r="J124" i="2"/>
  <c r="J97" i="2" s="1"/>
  <c r="J37" i="2"/>
  <c r="J36" i="2"/>
  <c r="AY95" i="1" s="1"/>
  <c r="J35" i="2"/>
  <c r="AX95" i="1"/>
  <c r="BI188" i="2"/>
  <c r="BH188" i="2"/>
  <c r="BG188" i="2"/>
  <c r="BF188" i="2"/>
  <c r="T188" i="2"/>
  <c r="T187" i="2" s="1"/>
  <c r="R188" i="2"/>
  <c r="R187" i="2" s="1"/>
  <c r="P188" i="2"/>
  <c r="P187" i="2" s="1"/>
  <c r="BI184" i="2"/>
  <c r="BH184" i="2"/>
  <c r="BG184" i="2"/>
  <c r="BF184" i="2"/>
  <c r="T184" i="2"/>
  <c r="T183" i="2"/>
  <c r="R184" i="2"/>
  <c r="R183" i="2" s="1"/>
  <c r="P184" i="2"/>
  <c r="P183" i="2" s="1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88" i="2"/>
  <c r="BK184" i="2"/>
  <c r="BK178" i="2"/>
  <c r="BK174" i="2"/>
  <c r="BK169" i="2"/>
  <c r="J164" i="2"/>
  <c r="BK158" i="2"/>
  <c r="J158" i="2"/>
  <c r="J154" i="2"/>
  <c r="J149" i="2"/>
  <c r="J144" i="2"/>
  <c r="BK135" i="2"/>
  <c r="BK131" i="2"/>
  <c r="BK564" i="3"/>
  <c r="J556" i="3"/>
  <c r="BK552" i="3"/>
  <c r="BK549" i="3"/>
  <c r="J546" i="3"/>
  <c r="J543" i="3"/>
  <c r="J540" i="3"/>
  <c r="BK537" i="3"/>
  <c r="J534" i="3"/>
  <c r="BK528" i="3"/>
  <c r="BK522" i="3"/>
  <c r="J517" i="3"/>
  <c r="J511" i="3"/>
  <c r="J507" i="3"/>
  <c r="BK504" i="3"/>
  <c r="J501" i="3"/>
  <c r="BK498" i="3"/>
  <c r="BK495" i="3"/>
  <c r="BK492" i="3"/>
  <c r="J489" i="3"/>
  <c r="BK485" i="3"/>
  <c r="BK482" i="3"/>
  <c r="BK479" i="3"/>
  <c r="J476" i="3"/>
  <c r="J473" i="3"/>
  <c r="BK470" i="3"/>
  <c r="J467" i="3"/>
  <c r="BK464" i="3"/>
  <c r="BK461" i="3"/>
  <c r="BK458" i="3"/>
  <c r="BK454" i="3"/>
  <c r="J454" i="3"/>
  <c r="BK447" i="3"/>
  <c r="BK443" i="3"/>
  <c r="BK438" i="3"/>
  <c r="BK429" i="3"/>
  <c r="J421" i="3"/>
  <c r="J409" i="3"/>
  <c r="J402" i="3"/>
  <c r="J395" i="3"/>
  <c r="BK384" i="3"/>
  <c r="BK376" i="3"/>
  <c r="BK367" i="3"/>
  <c r="BK360" i="3"/>
  <c r="BK352" i="3"/>
  <c r="J344" i="3"/>
  <c r="BK337" i="3"/>
  <c r="J329" i="3"/>
  <c r="J321" i="3"/>
  <c r="BK318" i="3"/>
  <c r="J314" i="3"/>
  <c r="J302" i="3"/>
  <c r="BK292" i="3"/>
  <c r="J285" i="3"/>
  <c r="J279" i="3"/>
  <c r="BK273" i="3"/>
  <c r="J246" i="3"/>
  <c r="BK235" i="3"/>
  <c r="J228" i="3"/>
  <c r="J214" i="3"/>
  <c r="J207" i="3"/>
  <c r="J199" i="3"/>
  <c r="J189" i="3"/>
  <c r="J178" i="3"/>
  <c r="J165" i="3"/>
  <c r="BK156" i="3"/>
  <c r="BK150" i="3"/>
  <c r="BK142" i="3"/>
  <c r="J135" i="3"/>
  <c r="J128" i="3"/>
  <c r="J630" i="3"/>
  <c r="J623" i="3"/>
  <c r="J621" i="3"/>
  <c r="J617" i="3"/>
  <c r="J608" i="3"/>
  <c r="BK598" i="3"/>
  <c r="J590" i="3"/>
  <c r="J564" i="3"/>
  <c r="J549" i="3"/>
  <c r="BK540" i="3"/>
  <c r="BK534" i="3"/>
  <c r="J522" i="3"/>
  <c r="BK507" i="3"/>
  <c r="BK501" i="3"/>
  <c r="J495" i="3"/>
  <c r="J485" i="3"/>
  <c r="BK476" i="3"/>
  <c r="BK467" i="3"/>
  <c r="J461" i="3"/>
  <c r="J447" i="3"/>
  <c r="BK433" i="3"/>
  <c r="BK425" i="3"/>
  <c r="J417" i="3"/>
  <c r="J406" i="3"/>
  <c r="BK395" i="3"/>
  <c r="J384" i="3"/>
  <c r="BK372" i="3"/>
  <c r="J360" i="3"/>
  <c r="J352" i="3"/>
  <c r="BK344" i="3"/>
  <c r="BK333" i="3"/>
  <c r="BK321" i="3"/>
  <c r="BK314" i="3"/>
  <c r="BK297" i="3"/>
  <c r="J289" i="3"/>
  <c r="BK279" i="3"/>
  <c r="J261" i="3"/>
  <c r="J240" i="3"/>
  <c r="BK231" i="3"/>
  <c r="BK214" i="3"/>
  <c r="BK202" i="3"/>
  <c r="J194" i="3"/>
  <c r="BK178" i="3"/>
  <c r="J168" i="3"/>
  <c r="J156" i="3"/>
  <c r="J147" i="3"/>
  <c r="J142" i="3"/>
  <c r="BK131" i="3"/>
  <c r="BK367" i="4"/>
  <c r="BK361" i="4"/>
  <c r="BK355" i="4"/>
  <c r="BK196" i="4"/>
  <c r="BK189" i="4"/>
  <c r="BK186" i="4"/>
  <c r="J166" i="4"/>
  <c r="BK149" i="4"/>
  <c r="J143" i="4"/>
  <c r="J129" i="4"/>
  <c r="J384" i="4"/>
  <c r="BK364" i="4"/>
  <c r="J355" i="4"/>
  <c r="J349" i="4"/>
  <c r="J342" i="4"/>
  <c r="J339" i="4"/>
  <c r="BK333" i="4"/>
  <c r="BK330" i="4"/>
  <c r="BK327" i="4"/>
  <c r="J324" i="4"/>
  <c r="J318" i="4"/>
  <c r="J313" i="4"/>
  <c r="BK307" i="4"/>
  <c r="BK304" i="4"/>
  <c r="J301" i="4"/>
  <c r="J296" i="4"/>
  <c r="BK287" i="4"/>
  <c r="BK284" i="4"/>
  <c r="J281" i="4"/>
  <c r="J278" i="4"/>
  <c r="J273" i="4"/>
  <c r="BK262" i="4"/>
  <c r="J259" i="4"/>
  <c r="BK253" i="4"/>
  <c r="BK248" i="4"/>
  <c r="J245" i="4"/>
  <c r="BK239" i="4"/>
  <c r="BK236" i="4"/>
  <c r="BK233" i="4"/>
  <c r="J230" i="4"/>
  <c r="J225" i="4"/>
  <c r="J221" i="4"/>
  <c r="BK217" i="4"/>
  <c r="J213" i="4"/>
  <c r="BK205" i="4"/>
  <c r="J196" i="4"/>
  <c r="BK178" i="4"/>
  <c r="J162" i="4"/>
  <c r="J152" i="4"/>
  <c r="BK143" i="4"/>
  <c r="J132" i="4"/>
  <c r="BK125" i="4"/>
  <c r="J277" i="5"/>
  <c r="J270" i="5"/>
  <c r="BK262" i="5"/>
  <c r="BK254" i="5"/>
  <c r="BK245" i="5"/>
  <c r="J237" i="5"/>
  <c r="BK227" i="5"/>
  <c r="BK221" i="5"/>
  <c r="BK211" i="5"/>
  <c r="J204" i="5"/>
  <c r="BK197" i="5"/>
  <c r="BK188" i="5"/>
  <c r="BK181" i="5"/>
  <c r="J169" i="5"/>
  <c r="BK150" i="5"/>
  <c r="J134" i="5"/>
  <c r="BK125" i="5"/>
  <c r="BK280" i="5"/>
  <c r="J266" i="5"/>
  <c r="BK258" i="5"/>
  <c r="J248" i="5"/>
  <c r="J242" i="5"/>
  <c r="BK234" i="5"/>
  <c r="J230" i="5"/>
  <c r="BK224" i="5"/>
  <c r="J216" i="5"/>
  <c r="BK207" i="5"/>
  <c r="J201" i="5"/>
  <c r="J192" i="5"/>
  <c r="J177" i="5"/>
  <c r="J157" i="5"/>
  <c r="J154" i="5"/>
  <c r="J144" i="5"/>
  <c r="BK134" i="5"/>
  <c r="J125" i="5"/>
  <c r="J331" i="6"/>
  <c r="BK323" i="6"/>
  <c r="J323" i="6"/>
  <c r="BK313" i="6"/>
  <c r="BK307" i="6"/>
  <c r="J300" i="6"/>
  <c r="J294" i="6"/>
  <c r="J288" i="6"/>
  <c r="J282" i="6"/>
  <c r="J276" i="6"/>
  <c r="J270" i="6"/>
  <c r="J263" i="6"/>
  <c r="J254" i="6"/>
  <c r="BK247" i="6"/>
  <c r="BK238" i="6"/>
  <c r="BK230" i="6"/>
  <c r="J221" i="6"/>
  <c r="J211" i="6"/>
  <c r="J188" i="6"/>
  <c r="J181" i="6"/>
  <c r="BK170" i="6"/>
  <c r="J159" i="6"/>
  <c r="BK145" i="6"/>
  <c r="J139" i="6"/>
  <c r="J131" i="6"/>
  <c r="J313" i="6"/>
  <c r="J307" i="6"/>
  <c r="BK297" i="6"/>
  <c r="BK291" i="6"/>
  <c r="J285" i="6"/>
  <c r="BK276" i="6"/>
  <c r="BK270" i="6"/>
  <c r="BK263" i="6"/>
  <c r="BK254" i="6"/>
  <c r="J247" i="6"/>
  <c r="J238" i="6"/>
  <c r="J225" i="6"/>
  <c r="J218" i="6"/>
  <c r="J214" i="6"/>
  <c r="BK201" i="6"/>
  <c r="BK185" i="6"/>
  <c r="BK173" i="6"/>
  <c r="BK163" i="6"/>
  <c r="J145" i="6"/>
  <c r="BK139" i="6"/>
  <c r="J135" i="6"/>
  <c r="J126" i="6"/>
  <c r="J299" i="7"/>
  <c r="BK294" i="7"/>
  <c r="BK279" i="7"/>
  <c r="J266" i="7"/>
  <c r="BK260" i="7"/>
  <c r="BK257" i="7"/>
  <c r="BK253" i="7"/>
  <c r="J249" i="7"/>
  <c r="J246" i="7"/>
  <c r="J243" i="7"/>
  <c r="BK239" i="7"/>
  <c r="J231" i="7"/>
  <c r="BK224" i="7"/>
  <c r="BK221" i="7"/>
  <c r="J218" i="7"/>
  <c r="BK214" i="7"/>
  <c r="BK211" i="7"/>
  <c r="BK207" i="7"/>
  <c r="J203" i="7"/>
  <c r="BK200" i="7"/>
  <c r="J197" i="7"/>
  <c r="J194" i="7"/>
  <c r="BK191" i="7"/>
  <c r="J191" i="7"/>
  <c r="J185" i="7"/>
  <c r="BK182" i="7"/>
  <c r="BK179" i="7"/>
  <c r="BK173" i="7"/>
  <c r="BK165" i="7"/>
  <c r="J158" i="7"/>
  <c r="J152" i="7"/>
  <c r="J145" i="7"/>
  <c r="BK136" i="7"/>
  <c r="J133" i="7"/>
  <c r="BK243" i="7"/>
  <c r="BK231" i="7"/>
  <c r="J228" i="7"/>
  <c r="J221" i="7"/>
  <c r="J214" i="7"/>
  <c r="J207" i="7"/>
  <c r="J200" i="7"/>
  <c r="BK194" i="7"/>
  <c r="BK185" i="7"/>
  <c r="J182" i="7"/>
  <c r="BK176" i="7"/>
  <c r="J165" i="7"/>
  <c r="BK158" i="7"/>
  <c r="BK152" i="7"/>
  <c r="BK145" i="7"/>
  <c r="J136" i="7"/>
  <c r="BK130" i="7"/>
  <c r="BK188" i="2"/>
  <c r="J184" i="2"/>
  <c r="J178" i="2"/>
  <c r="J174" i="2"/>
  <c r="J169" i="2"/>
  <c r="BK164" i="2"/>
  <c r="BK154" i="2"/>
  <c r="BK149" i="2"/>
  <c r="BK144" i="2"/>
  <c r="BK140" i="2"/>
  <c r="J140" i="2"/>
  <c r="J135" i="2"/>
  <c r="J131" i="2"/>
  <c r="J127" i="2"/>
  <c r="BK127" i="2"/>
  <c r="AS94" i="1"/>
  <c r="J613" i="3"/>
  <c r="BK608" i="3"/>
  <c r="BK602" i="3"/>
  <c r="J598" i="3"/>
  <c r="BK590" i="3"/>
  <c r="BK582" i="3"/>
  <c r="BK576" i="3"/>
  <c r="J570" i="3"/>
  <c r="J433" i="3"/>
  <c r="J425" i="3"/>
  <c r="BK417" i="3"/>
  <c r="J413" i="3"/>
  <c r="BK406" i="3"/>
  <c r="BK399" i="3"/>
  <c r="J390" i="3"/>
  <c r="J380" i="3"/>
  <c r="J372" i="3"/>
  <c r="J363" i="3"/>
  <c r="BK356" i="3"/>
  <c r="BK348" i="3"/>
  <c r="J341" i="3"/>
  <c r="J333" i="3"/>
  <c r="BK325" i="3"/>
  <c r="J310" i="3"/>
  <c r="J297" i="3"/>
  <c r="BK289" i="3"/>
  <c r="BK282" i="3"/>
  <c r="J276" i="3"/>
  <c r="BK261" i="3"/>
  <c r="BK240" i="3"/>
  <c r="J231" i="3"/>
  <c r="J224" i="3"/>
  <c r="BK210" i="3"/>
  <c r="J202" i="3"/>
  <c r="BK194" i="3"/>
  <c r="J182" i="3"/>
  <c r="BK173" i="3"/>
  <c r="BK168" i="3"/>
  <c r="BK160" i="3"/>
  <c r="J153" i="3"/>
  <c r="BK147" i="3"/>
  <c r="J138" i="3"/>
  <c r="J131" i="3"/>
  <c r="BK630" i="3"/>
  <c r="BK623" i="3"/>
  <c r="BK621" i="3"/>
  <c r="BK617" i="3"/>
  <c r="BK613" i="3"/>
  <c r="J602" i="3"/>
  <c r="J582" i="3"/>
  <c r="J576" i="3"/>
  <c r="BK570" i="3"/>
  <c r="BK556" i="3"/>
  <c r="J552" i="3"/>
  <c r="BK546" i="3"/>
  <c r="BK543" i="3"/>
  <c r="J537" i="3"/>
  <c r="J528" i="3"/>
  <c r="BK517" i="3"/>
  <c r="BK511" i="3"/>
  <c r="J504" i="3"/>
  <c r="J498" i="3"/>
  <c r="J492" i="3"/>
  <c r="BK489" i="3"/>
  <c r="J482" i="3"/>
  <c r="J479" i="3"/>
  <c r="BK473" i="3"/>
  <c r="J470" i="3"/>
  <c r="J464" i="3"/>
  <c r="J458" i="3"/>
  <c r="J443" i="3"/>
  <c r="J438" i="3"/>
  <c r="J429" i="3"/>
  <c r="BK421" i="3"/>
  <c r="BK413" i="3"/>
  <c r="BK409" i="3"/>
  <c r="BK402" i="3"/>
  <c r="J399" i="3"/>
  <c r="BK390" i="3"/>
  <c r="BK380" i="3"/>
  <c r="J376" i="3"/>
  <c r="J367" i="3"/>
  <c r="BK363" i="3"/>
  <c r="J356" i="3"/>
  <c r="J348" i="3"/>
  <c r="BK341" i="3"/>
  <c r="J337" i="3"/>
  <c r="BK329" i="3"/>
  <c r="J325" i="3"/>
  <c r="J318" i="3"/>
  <c r="BK310" i="3"/>
  <c r="BK302" i="3"/>
  <c r="J292" i="3"/>
  <c r="BK285" i="3"/>
  <c r="J282" i="3"/>
  <c r="BK276" i="3"/>
  <c r="J273" i="3"/>
  <c r="BK246" i="3"/>
  <c r="J235" i="3"/>
  <c r="BK228" i="3"/>
  <c r="BK224" i="3"/>
  <c r="J210" i="3"/>
  <c r="BK207" i="3"/>
  <c r="BK199" i="3"/>
  <c r="BK189" i="3"/>
  <c r="BK182" i="3"/>
  <c r="J173" i="3"/>
  <c r="BK165" i="3"/>
  <c r="J160" i="3"/>
  <c r="BK153" i="3"/>
  <c r="J150" i="3"/>
  <c r="BK138" i="3"/>
  <c r="BK135" i="3"/>
  <c r="BK128" i="3"/>
  <c r="BK384" i="4"/>
  <c r="J377" i="4"/>
  <c r="BK371" i="4"/>
  <c r="J367" i="4"/>
  <c r="J364" i="4"/>
  <c r="BK358" i="4"/>
  <c r="J205" i="4"/>
  <c r="J200" i="4"/>
  <c r="BK193" i="4"/>
  <c r="J189" i="4"/>
  <c r="J178" i="4"/>
  <c r="BK169" i="4"/>
  <c r="BK162" i="4"/>
  <c r="J155" i="4"/>
  <c r="BK152" i="4"/>
  <c r="BK146" i="4"/>
  <c r="BK139" i="4"/>
  <c r="BK132" i="4"/>
  <c r="J125" i="4"/>
  <c r="BK377" i="4"/>
  <c r="J371" i="4"/>
  <c r="J361" i="4"/>
  <c r="J358" i="4"/>
  <c r="BK349" i="4"/>
  <c r="BK345" i="4"/>
  <c r="J345" i="4"/>
  <c r="BK342" i="4"/>
  <c r="BK339" i="4"/>
  <c r="BK336" i="4"/>
  <c r="J336" i="4"/>
  <c r="J333" i="4"/>
  <c r="J330" i="4"/>
  <c r="J327" i="4"/>
  <c r="BK324" i="4"/>
  <c r="BK321" i="4"/>
  <c r="J321" i="4"/>
  <c r="BK318" i="4"/>
  <c r="BK313" i="4"/>
  <c r="BK310" i="4"/>
  <c r="J310" i="4"/>
  <c r="J307" i="4"/>
  <c r="J304" i="4"/>
  <c r="BK301" i="4"/>
  <c r="BK296" i="4"/>
  <c r="BK290" i="4"/>
  <c r="J290" i="4"/>
  <c r="J287" i="4"/>
  <c r="J284" i="4"/>
  <c r="BK281" i="4"/>
  <c r="BK278" i="4"/>
  <c r="BK273" i="4"/>
  <c r="BK265" i="4"/>
  <c r="J265" i="4"/>
  <c r="J262" i="4"/>
  <c r="BK259" i="4"/>
  <c r="BK256" i="4"/>
  <c r="J256" i="4"/>
  <c r="J253" i="4"/>
  <c r="J248" i="4"/>
  <c r="BK245" i="4"/>
  <c r="BK242" i="4"/>
  <c r="J242" i="4"/>
  <c r="J239" i="4"/>
  <c r="J236" i="4"/>
  <c r="J233" i="4"/>
  <c r="BK230" i="4"/>
  <c r="BK225" i="4"/>
  <c r="BK221" i="4"/>
  <c r="J217" i="4"/>
  <c r="BK213" i="4"/>
  <c r="BK210" i="4"/>
  <c r="J210" i="4"/>
  <c r="BK200" i="4"/>
  <c r="J193" i="4"/>
  <c r="J186" i="4"/>
  <c r="J169" i="4"/>
  <c r="BK166" i="4"/>
  <c r="BK155" i="4"/>
  <c r="J149" i="4"/>
  <c r="J146" i="4"/>
  <c r="J139" i="4"/>
  <c r="BK129" i="4"/>
  <c r="BK285" i="5"/>
  <c r="J280" i="5"/>
  <c r="BK277" i="5"/>
  <c r="BK273" i="5"/>
  <c r="BK270" i="5"/>
  <c r="BK266" i="5"/>
  <c r="J258" i="5"/>
  <c r="J251" i="5"/>
  <c r="BK248" i="5"/>
  <c r="BK242" i="5"/>
  <c r="J234" i="5"/>
  <c r="BK230" i="5"/>
  <c r="J224" i="5"/>
  <c r="BK216" i="5"/>
  <c r="J207" i="5"/>
  <c r="BK201" i="5"/>
  <c r="BK192" i="5"/>
  <c r="J188" i="5"/>
  <c r="BK177" i="5"/>
  <c r="BK157" i="5"/>
  <c r="BK154" i="5"/>
  <c r="BK144" i="5"/>
  <c r="BK141" i="5"/>
  <c r="BK138" i="5"/>
  <c r="BK129" i="5"/>
  <c r="J285" i="5"/>
  <c r="J273" i="5"/>
  <c r="J262" i="5"/>
  <c r="J254" i="5"/>
  <c r="BK251" i="5"/>
  <c r="J245" i="5"/>
  <c r="BK237" i="5"/>
  <c r="J227" i="5"/>
  <c r="J221" i="5"/>
  <c r="J211" i="5"/>
  <c r="BK204" i="5"/>
  <c r="J197" i="5"/>
  <c r="J181" i="5"/>
  <c r="BK169" i="5"/>
  <c r="J150" i="5"/>
  <c r="J141" i="5"/>
  <c r="J138" i="5"/>
  <c r="J129" i="5"/>
  <c r="BK331" i="6"/>
  <c r="BK327" i="6"/>
  <c r="BK319" i="6"/>
  <c r="BK310" i="6"/>
  <c r="BK304" i="6"/>
  <c r="BK300" i="6"/>
  <c r="J297" i="6"/>
  <c r="J291" i="6"/>
  <c r="BK285" i="6"/>
  <c r="BK279" i="6"/>
  <c r="J273" i="6"/>
  <c r="BK266" i="6"/>
  <c r="J258" i="6"/>
  <c r="BK250" i="6"/>
  <c r="BK242" i="6"/>
  <c r="BK225" i="6"/>
  <c r="BK218" i="6"/>
  <c r="BK214" i="6"/>
  <c r="J201" i="6"/>
  <c r="J185" i="6"/>
  <c r="J173" i="6"/>
  <c r="J163" i="6"/>
  <c r="J152" i="6"/>
  <c r="J142" i="6"/>
  <c r="BK135" i="6"/>
  <c r="BK126" i="6"/>
  <c r="J327" i="6"/>
  <c r="J319" i="6"/>
  <c r="J310" i="6"/>
  <c r="J304" i="6"/>
  <c r="BK294" i="6"/>
  <c r="BK288" i="6"/>
  <c r="BK282" i="6"/>
  <c r="J279" i="6"/>
  <c r="BK273" i="6"/>
  <c r="J266" i="6"/>
  <c r="BK258" i="6"/>
  <c r="J250" i="6"/>
  <c r="J242" i="6"/>
  <c r="J230" i="6"/>
  <c r="BK221" i="6"/>
  <c r="BK211" i="6"/>
  <c r="BK188" i="6"/>
  <c r="BK181" i="6"/>
  <c r="J170" i="6"/>
  <c r="BK159" i="6"/>
  <c r="BK152" i="6"/>
  <c r="BK142" i="6"/>
  <c r="BK131" i="6"/>
  <c r="BK290" i="7"/>
  <c r="J285" i="7"/>
  <c r="BK275" i="7"/>
  <c r="BK263" i="7"/>
  <c r="BK188" i="7"/>
  <c r="J176" i="7"/>
  <c r="J169" i="7"/>
  <c r="J161" i="7"/>
  <c r="J155" i="7"/>
  <c r="BK149" i="7"/>
  <c r="BK141" i="7"/>
  <c r="J130" i="7"/>
  <c r="BK127" i="7"/>
  <c r="BK303" i="7"/>
  <c r="J303" i="7"/>
  <c r="BK299" i="7"/>
  <c r="J294" i="7"/>
  <c r="J290" i="7"/>
  <c r="BK285" i="7"/>
  <c r="J279" i="7"/>
  <c r="J275" i="7"/>
  <c r="BK271" i="7"/>
  <c r="J271" i="7"/>
  <c r="BK266" i="7"/>
  <c r="J263" i="7"/>
  <c r="J260" i="7"/>
  <c r="J257" i="7"/>
  <c r="J253" i="7"/>
  <c r="BK249" i="7"/>
  <c r="BK246" i="7"/>
  <c r="J239" i="7"/>
  <c r="BK228" i="7"/>
  <c r="J224" i="7"/>
  <c r="BK218" i="7"/>
  <c r="J211" i="7"/>
  <c r="BK203" i="7"/>
  <c r="BK197" i="7"/>
  <c r="J188" i="7"/>
  <c r="J179" i="7"/>
  <c r="J173" i="7"/>
  <c r="BK169" i="7"/>
  <c r="BK161" i="7"/>
  <c r="BK155" i="7"/>
  <c r="J149" i="7"/>
  <c r="J141" i="7"/>
  <c r="BK133" i="7"/>
  <c r="J127" i="7"/>
  <c r="F36" i="2" l="1"/>
  <c r="BC95" i="1" s="1"/>
  <c r="P126" i="2"/>
  <c r="T126" i="2"/>
  <c r="P153" i="2"/>
  <c r="T153" i="2"/>
  <c r="P163" i="2"/>
  <c r="T163" i="2"/>
  <c r="BK127" i="3"/>
  <c r="J127" i="3" s="1"/>
  <c r="J98" i="3" s="1"/>
  <c r="R127" i="3"/>
  <c r="BK301" i="3"/>
  <c r="J301" i="3"/>
  <c r="J99" i="3" s="1"/>
  <c r="T301" i="3"/>
  <c r="P328" i="3"/>
  <c r="T328" i="3"/>
  <c r="P371" i="3"/>
  <c r="T371" i="3"/>
  <c r="P442" i="3"/>
  <c r="T442" i="3"/>
  <c r="P488" i="3"/>
  <c r="T488" i="3"/>
  <c r="P555" i="3"/>
  <c r="R555" i="3"/>
  <c r="P124" i="4"/>
  <c r="T124" i="4"/>
  <c r="BK204" i="4"/>
  <c r="J204" i="4" s="1"/>
  <c r="J99" i="4" s="1"/>
  <c r="R204" i="4"/>
  <c r="T204" i="4"/>
  <c r="P220" i="4"/>
  <c r="T220" i="4"/>
  <c r="P370" i="4"/>
  <c r="T370" i="4"/>
  <c r="BK124" i="5"/>
  <c r="J124" i="5" s="1"/>
  <c r="J98" i="5" s="1"/>
  <c r="R124" i="5"/>
  <c r="BK180" i="5"/>
  <c r="J180" i="5"/>
  <c r="J99" i="5"/>
  <c r="R180" i="5"/>
  <c r="BK191" i="5"/>
  <c r="J191" i="5" s="1"/>
  <c r="J100" i="5" s="1"/>
  <c r="T191" i="5"/>
  <c r="P210" i="5"/>
  <c r="R210" i="5"/>
  <c r="P125" i="6"/>
  <c r="R125" i="6"/>
  <c r="BK237" i="6"/>
  <c r="J237" i="6" s="1"/>
  <c r="J100" i="6" s="1"/>
  <c r="P237" i="6"/>
  <c r="T237" i="6"/>
  <c r="P246" i="6"/>
  <c r="T246" i="6"/>
  <c r="P318" i="6"/>
  <c r="T318" i="6"/>
  <c r="P126" i="7"/>
  <c r="P125" i="7"/>
  <c r="T126" i="7"/>
  <c r="T125" i="7" s="1"/>
  <c r="P140" i="7"/>
  <c r="T140" i="7"/>
  <c r="P217" i="7"/>
  <c r="T217" i="7"/>
  <c r="P284" i="7"/>
  <c r="T284" i="7"/>
  <c r="BK298" i="7"/>
  <c r="J298" i="7" s="1"/>
  <c r="J104" i="7" s="1"/>
  <c r="R298" i="7"/>
  <c r="R297" i="7" s="1"/>
  <c r="BK126" i="2"/>
  <c r="J126" i="2"/>
  <c r="J99" i="2"/>
  <c r="R126" i="2"/>
  <c r="BK153" i="2"/>
  <c r="J153" i="2"/>
  <c r="J100" i="2" s="1"/>
  <c r="R153" i="2"/>
  <c r="BK163" i="2"/>
  <c r="J163" i="2" s="1"/>
  <c r="J101" i="2" s="1"/>
  <c r="R163" i="2"/>
  <c r="P127" i="3"/>
  <c r="T127" i="3"/>
  <c r="P301" i="3"/>
  <c r="R301" i="3"/>
  <c r="BK328" i="3"/>
  <c r="J328" i="3" s="1"/>
  <c r="J100" i="3" s="1"/>
  <c r="R328" i="3"/>
  <c r="BK371" i="3"/>
  <c r="J371" i="3" s="1"/>
  <c r="J101" i="3" s="1"/>
  <c r="R371" i="3"/>
  <c r="BK442" i="3"/>
  <c r="J442" i="3"/>
  <c r="J102" i="3" s="1"/>
  <c r="R442" i="3"/>
  <c r="BK488" i="3"/>
  <c r="J488" i="3" s="1"/>
  <c r="J103" i="3" s="1"/>
  <c r="R488" i="3"/>
  <c r="BK555" i="3"/>
  <c r="J555" i="3" s="1"/>
  <c r="J104" i="3" s="1"/>
  <c r="T555" i="3"/>
  <c r="BK124" i="4"/>
  <c r="J124" i="4" s="1"/>
  <c r="J98" i="4" s="1"/>
  <c r="R124" i="4"/>
  <c r="P204" i="4"/>
  <c r="BK220" i="4"/>
  <c r="J220" i="4"/>
  <c r="J100" i="4"/>
  <c r="R220" i="4"/>
  <c r="BK370" i="4"/>
  <c r="J370" i="4"/>
  <c r="J101" i="4" s="1"/>
  <c r="R370" i="4"/>
  <c r="P124" i="5"/>
  <c r="T124" i="5"/>
  <c r="P180" i="5"/>
  <c r="T180" i="5"/>
  <c r="P191" i="5"/>
  <c r="R191" i="5"/>
  <c r="BK210" i="5"/>
  <c r="J210" i="5" s="1"/>
  <c r="J101" i="5" s="1"/>
  <c r="T210" i="5"/>
  <c r="BK125" i="6"/>
  <c r="J125" i="6" s="1"/>
  <c r="J98" i="6" s="1"/>
  <c r="T125" i="6"/>
  <c r="R237" i="6"/>
  <c r="BK246" i="6"/>
  <c r="J246" i="6"/>
  <c r="J101" i="6" s="1"/>
  <c r="R246" i="6"/>
  <c r="BK318" i="6"/>
  <c r="J318" i="6" s="1"/>
  <c r="J102" i="6" s="1"/>
  <c r="R318" i="6"/>
  <c r="BK126" i="7"/>
  <c r="J126" i="7"/>
  <c r="J98" i="7" s="1"/>
  <c r="R126" i="7"/>
  <c r="R125" i="7"/>
  <c r="BK140" i="7"/>
  <c r="J140" i="7" s="1"/>
  <c r="J100" i="7" s="1"/>
  <c r="R140" i="7"/>
  <c r="BK217" i="7"/>
  <c r="J217" i="7" s="1"/>
  <c r="J101" i="7" s="1"/>
  <c r="R217" i="7"/>
  <c r="BK284" i="7"/>
  <c r="J284" i="7" s="1"/>
  <c r="J102" i="7" s="1"/>
  <c r="R284" i="7"/>
  <c r="P298" i="7"/>
  <c r="P297" i="7" s="1"/>
  <c r="T298" i="7"/>
  <c r="T297" i="7"/>
  <c r="BK620" i="3"/>
  <c r="J620" i="3" s="1"/>
  <c r="J105" i="3" s="1"/>
  <c r="BK383" i="4"/>
  <c r="J383" i="4" s="1"/>
  <c r="J102" i="4" s="1"/>
  <c r="BK284" i="5"/>
  <c r="J284" i="5" s="1"/>
  <c r="J102" i="5" s="1"/>
  <c r="BK229" i="6"/>
  <c r="J229" i="6" s="1"/>
  <c r="J99" i="6" s="1"/>
  <c r="BK330" i="6"/>
  <c r="J330" i="6" s="1"/>
  <c r="J103" i="6" s="1"/>
  <c r="BK183" i="2"/>
  <c r="J183" i="2" s="1"/>
  <c r="J102" i="2" s="1"/>
  <c r="BK187" i="2"/>
  <c r="J187" i="2"/>
  <c r="J103" i="2"/>
  <c r="E85" i="7"/>
  <c r="J118" i="7"/>
  <c r="BE127" i="7"/>
  <c r="BE130" i="7"/>
  <c r="BE141" i="7"/>
  <c r="BE149" i="7"/>
  <c r="BE158" i="7"/>
  <c r="BE161" i="7"/>
  <c r="BE165" i="7"/>
  <c r="BE173" i="7"/>
  <c r="BE179" i="7"/>
  <c r="BE182" i="7"/>
  <c r="BE188" i="7"/>
  <c r="BE191" i="7"/>
  <c r="BE200" i="7"/>
  <c r="BE228" i="7"/>
  <c r="BE243" i="7"/>
  <c r="BE249" i="7"/>
  <c r="BE253" i="7"/>
  <c r="BE263" i="7"/>
  <c r="BE279" i="7"/>
  <c r="BE290" i="7"/>
  <c r="BE294" i="7"/>
  <c r="BE299" i="7"/>
  <c r="BE303" i="7"/>
  <c r="F92" i="7"/>
  <c r="BE133" i="7"/>
  <c r="BE136" i="7"/>
  <c r="BE145" i="7"/>
  <c r="BE152" i="7"/>
  <c r="BE155" i="7"/>
  <c r="BE169" i="7"/>
  <c r="BE176" i="7"/>
  <c r="BE185" i="7"/>
  <c r="BE194" i="7"/>
  <c r="BE197" i="7"/>
  <c r="BE203" i="7"/>
  <c r="BE207" i="7"/>
  <c r="BE211" i="7"/>
  <c r="BE214" i="7"/>
  <c r="BE218" i="7"/>
  <c r="BE221" i="7"/>
  <c r="BE224" i="7"/>
  <c r="BE231" i="7"/>
  <c r="BE239" i="7"/>
  <c r="BE246" i="7"/>
  <c r="BE257" i="7"/>
  <c r="BE260" i="7"/>
  <c r="BE266" i="7"/>
  <c r="BE271" i="7"/>
  <c r="BE275" i="7"/>
  <c r="BE285" i="7"/>
  <c r="E85" i="6"/>
  <c r="J92" i="6"/>
  <c r="F120" i="6"/>
  <c r="BE126" i="6"/>
  <c r="BE135" i="6"/>
  <c r="BE139" i="6"/>
  <c r="BE145" i="6"/>
  <c r="BE163" i="6"/>
  <c r="BE170" i="6"/>
  <c r="BE181" i="6"/>
  <c r="BE185" i="6"/>
  <c r="BE188" i="6"/>
  <c r="BE201" i="6"/>
  <c r="BE218" i="6"/>
  <c r="BE221" i="6"/>
  <c r="BE230" i="6"/>
  <c r="BE250" i="6"/>
  <c r="BE254" i="6"/>
  <c r="BE258" i="6"/>
  <c r="BE266" i="6"/>
  <c r="BE273" i="6"/>
  <c r="BE279" i="6"/>
  <c r="BE288" i="6"/>
  <c r="BE291" i="6"/>
  <c r="BE300" i="6"/>
  <c r="BE310" i="6"/>
  <c r="BE313" i="6"/>
  <c r="BE327" i="6"/>
  <c r="J89" i="6"/>
  <c r="BE131" i="6"/>
  <c r="BE142" i="6"/>
  <c r="BE152" i="6"/>
  <c r="BE159" i="6"/>
  <c r="BE173" i="6"/>
  <c r="BE211" i="6"/>
  <c r="BE214" i="6"/>
  <c r="BE225" i="6"/>
  <c r="BE238" i="6"/>
  <c r="BE242" i="6"/>
  <c r="BE247" i="6"/>
  <c r="BE263" i="6"/>
  <c r="BE270" i="6"/>
  <c r="BE276" i="6"/>
  <c r="BE282" i="6"/>
  <c r="BE285" i="6"/>
  <c r="BE294" i="6"/>
  <c r="BE297" i="6"/>
  <c r="BE304" i="6"/>
  <c r="BE307" i="6"/>
  <c r="BE319" i="6"/>
  <c r="BE323" i="6"/>
  <c r="BE331" i="6"/>
  <c r="E85" i="5"/>
  <c r="J119" i="5"/>
  <c r="BE138" i="5"/>
  <c r="BE150" i="5"/>
  <c r="BE154" i="5"/>
  <c r="BE169" i="5"/>
  <c r="BE181" i="5"/>
  <c r="BE192" i="5"/>
  <c r="BE197" i="5"/>
  <c r="BE221" i="5"/>
  <c r="BE224" i="5"/>
  <c r="BE237" i="5"/>
  <c r="BE245" i="5"/>
  <c r="BE262" i="5"/>
  <c r="BE270" i="5"/>
  <c r="J89" i="5"/>
  <c r="F92" i="5"/>
  <c r="BE125" i="5"/>
  <c r="BE129" i="5"/>
  <c r="BE134" i="5"/>
  <c r="BE141" i="5"/>
  <c r="BE144" i="5"/>
  <c r="BE157" i="5"/>
  <c r="BE177" i="5"/>
  <c r="BE188" i="5"/>
  <c r="BE201" i="5"/>
  <c r="BE204" i="5"/>
  <c r="BE207" i="5"/>
  <c r="BE211" i="5"/>
  <c r="BE216" i="5"/>
  <c r="BE227" i="5"/>
  <c r="BE230" i="5"/>
  <c r="BE234" i="5"/>
  <c r="BE242" i="5"/>
  <c r="BE248" i="5"/>
  <c r="BE251" i="5"/>
  <c r="BE254" i="5"/>
  <c r="BE258" i="5"/>
  <c r="BE266" i="5"/>
  <c r="BE273" i="5"/>
  <c r="BE277" i="5"/>
  <c r="BE280" i="5"/>
  <c r="BE285" i="5"/>
  <c r="J89" i="4"/>
  <c r="F92" i="4"/>
  <c r="E112" i="4"/>
  <c r="BE139" i="4"/>
  <c r="BE143" i="4"/>
  <c r="BE152" i="4"/>
  <c r="BE162" i="4"/>
  <c r="BE169" i="4"/>
  <c r="BE186" i="4"/>
  <c r="BE193" i="4"/>
  <c r="BE196" i="4"/>
  <c r="BE205" i="4"/>
  <c r="BE210" i="4"/>
  <c r="BE213" i="4"/>
  <c r="BE217" i="4"/>
  <c r="BE221" i="4"/>
  <c r="BE225" i="4"/>
  <c r="BE230" i="4"/>
  <c r="BE233" i="4"/>
  <c r="BE236" i="4"/>
  <c r="BE239" i="4"/>
  <c r="BE242" i="4"/>
  <c r="BE245" i="4"/>
  <c r="BE248" i="4"/>
  <c r="BE253" i="4"/>
  <c r="BE256" i="4"/>
  <c r="BE259" i="4"/>
  <c r="BE262" i="4"/>
  <c r="BE265" i="4"/>
  <c r="BE273" i="4"/>
  <c r="BE278" i="4"/>
  <c r="BE281" i="4"/>
  <c r="BE284" i="4"/>
  <c r="BE287" i="4"/>
  <c r="BE290" i="4"/>
  <c r="BE296" i="4"/>
  <c r="BE301" i="4"/>
  <c r="BE304" i="4"/>
  <c r="BE307" i="4"/>
  <c r="BE310" i="4"/>
  <c r="BE313" i="4"/>
  <c r="BE318" i="4"/>
  <c r="BE321" i="4"/>
  <c r="BE324" i="4"/>
  <c r="BE327" i="4"/>
  <c r="BE330" i="4"/>
  <c r="BE333" i="4"/>
  <c r="BE336" i="4"/>
  <c r="BE339" i="4"/>
  <c r="BE342" i="4"/>
  <c r="BE345" i="4"/>
  <c r="BE349" i="4"/>
  <c r="BE358" i="4"/>
  <c r="BE361" i="4"/>
  <c r="BE364" i="4"/>
  <c r="BE367" i="4"/>
  <c r="BE371" i="4"/>
  <c r="BE377" i="4"/>
  <c r="BE384" i="4"/>
  <c r="J92" i="4"/>
  <c r="BE125" i="4"/>
  <c r="BE129" i="4"/>
  <c r="BE132" i="4"/>
  <c r="BE146" i="4"/>
  <c r="BE149" i="4"/>
  <c r="BE155" i="4"/>
  <c r="BE166" i="4"/>
  <c r="BE178" i="4"/>
  <c r="BE189" i="4"/>
  <c r="BE200" i="4"/>
  <c r="BE355" i="4"/>
  <c r="J92" i="3"/>
  <c r="BE131" i="3"/>
  <c r="BE135" i="3"/>
  <c r="BE150" i="3"/>
  <c r="BE160" i="3"/>
  <c r="BE173" i="3"/>
  <c r="BE182" i="3"/>
  <c r="BE189" i="3"/>
  <c r="BE199" i="3"/>
  <c r="BE202" i="3"/>
  <c r="BE210" i="3"/>
  <c r="BE214" i="3"/>
  <c r="BE224" i="3"/>
  <c r="BE261" i="3"/>
  <c r="BE273" i="3"/>
  <c r="BE276" i="3"/>
  <c r="BE282" i="3"/>
  <c r="BE285" i="3"/>
  <c r="BE292" i="3"/>
  <c r="BE302" i="3"/>
  <c r="BE310" i="3"/>
  <c r="BE318" i="3"/>
  <c r="BE329" i="3"/>
  <c r="BE337" i="3"/>
  <c r="BE341" i="3"/>
  <c r="BE348" i="3"/>
  <c r="BE360" i="3"/>
  <c r="BE367" i="3"/>
  <c r="BE376" i="3"/>
  <c r="BE384" i="3"/>
  <c r="BE390" i="3"/>
  <c r="BE399" i="3"/>
  <c r="BE406" i="3"/>
  <c r="BE409" i="3"/>
  <c r="BE417" i="3"/>
  <c r="BE421" i="3"/>
  <c r="BE429" i="3"/>
  <c r="BE438" i="3"/>
  <c r="BE464" i="3"/>
  <c r="BE470" i="3"/>
  <c r="BE479" i="3"/>
  <c r="BE492" i="3"/>
  <c r="BE498" i="3"/>
  <c r="BE504" i="3"/>
  <c r="BE507" i="3"/>
  <c r="BE511" i="3"/>
  <c r="BE528" i="3"/>
  <c r="BE537" i="3"/>
  <c r="BE540" i="3"/>
  <c r="BE543" i="3"/>
  <c r="BE552" i="3"/>
  <c r="BE556" i="3"/>
  <c r="BE570" i="3"/>
  <c r="BE582" i="3"/>
  <c r="BE602" i="3"/>
  <c r="BE613" i="3"/>
  <c r="BE621" i="3"/>
  <c r="BE623" i="3"/>
  <c r="BE630" i="3"/>
  <c r="E85" i="3"/>
  <c r="J89" i="3"/>
  <c r="F92" i="3"/>
  <c r="BE128" i="3"/>
  <c r="BE138" i="3"/>
  <c r="BE142" i="3"/>
  <c r="BE147" i="3"/>
  <c r="BE153" i="3"/>
  <c r="BE156" i="3"/>
  <c r="BE165" i="3"/>
  <c r="BE168" i="3"/>
  <c r="BE178" i="3"/>
  <c r="BE194" i="3"/>
  <c r="BE207" i="3"/>
  <c r="BE228" i="3"/>
  <c r="BE231" i="3"/>
  <c r="BE235" i="3"/>
  <c r="BE240" i="3"/>
  <c r="BE246" i="3"/>
  <c r="BE279" i="3"/>
  <c r="BE289" i="3"/>
  <c r="BE297" i="3"/>
  <c r="BE314" i="3"/>
  <c r="BE321" i="3"/>
  <c r="BE325" i="3"/>
  <c r="BE333" i="3"/>
  <c r="BE344" i="3"/>
  <c r="BE352" i="3"/>
  <c r="BE356" i="3"/>
  <c r="BE363" i="3"/>
  <c r="BE372" i="3"/>
  <c r="BE380" i="3"/>
  <c r="BE395" i="3"/>
  <c r="BE402" i="3"/>
  <c r="BE413" i="3"/>
  <c r="BE425" i="3"/>
  <c r="BE433" i="3"/>
  <c r="BE443" i="3"/>
  <c r="BE447" i="3"/>
  <c r="BE454" i="3"/>
  <c r="BE458" i="3"/>
  <c r="BE461" i="3"/>
  <c r="BE467" i="3"/>
  <c r="BE473" i="3"/>
  <c r="BE476" i="3"/>
  <c r="BE482" i="3"/>
  <c r="BE485" i="3"/>
  <c r="BE489" i="3"/>
  <c r="BE495" i="3"/>
  <c r="BE501" i="3"/>
  <c r="BE517" i="3"/>
  <c r="BE522" i="3"/>
  <c r="BE534" i="3"/>
  <c r="BE546" i="3"/>
  <c r="BE549" i="3"/>
  <c r="BE564" i="3"/>
  <c r="BE576" i="3"/>
  <c r="BE590" i="3"/>
  <c r="BE598" i="3"/>
  <c r="BE608" i="3"/>
  <c r="BE617" i="3"/>
  <c r="F92" i="2"/>
  <c r="E113" i="2"/>
  <c r="J117" i="2"/>
  <c r="J92" i="2"/>
  <c r="BE127" i="2"/>
  <c r="BE131" i="2"/>
  <c r="BE135" i="2"/>
  <c r="BE140" i="2"/>
  <c r="BE144" i="2"/>
  <c r="BE149" i="2"/>
  <c r="BE154" i="2"/>
  <c r="BE158" i="2"/>
  <c r="BE164" i="2"/>
  <c r="BE169" i="2"/>
  <c r="BE174" i="2"/>
  <c r="BE178" i="2"/>
  <c r="BE184" i="2"/>
  <c r="BE188" i="2"/>
  <c r="F34" i="2"/>
  <c r="BA95" i="1" s="1"/>
  <c r="F35" i="2"/>
  <c r="BB95" i="1" s="1"/>
  <c r="J34" i="3"/>
  <c r="AW96" i="1" s="1"/>
  <c r="F37" i="3"/>
  <c r="BD96" i="1" s="1"/>
  <c r="F36" i="4"/>
  <c r="BC97" i="1" s="1"/>
  <c r="F37" i="4"/>
  <c r="BD97" i="1"/>
  <c r="F34" i="4"/>
  <c r="BA97" i="1" s="1"/>
  <c r="F35" i="4"/>
  <c r="BB97" i="1" s="1"/>
  <c r="F36" i="5"/>
  <c r="BC98" i="1" s="1"/>
  <c r="F35" i="6"/>
  <c r="BB99" i="1" s="1"/>
  <c r="F36" i="6"/>
  <c r="BC99" i="1" s="1"/>
  <c r="F37" i="7"/>
  <c r="BD100" i="1"/>
  <c r="F35" i="7"/>
  <c r="BB100" i="1" s="1"/>
  <c r="J34" i="2"/>
  <c r="AW95" i="1" s="1"/>
  <c r="F37" i="2"/>
  <c r="BD95" i="1" s="1"/>
  <c r="F34" i="3"/>
  <c r="BA96" i="1" s="1"/>
  <c r="F36" i="3"/>
  <c r="BC96" i="1" s="1"/>
  <c r="F35" i="3"/>
  <c r="BB96" i="1" s="1"/>
  <c r="J34" i="4"/>
  <c r="AW97" i="1" s="1"/>
  <c r="F35" i="5"/>
  <c r="BB98" i="1" s="1"/>
  <c r="J34" i="5"/>
  <c r="AW98" i="1"/>
  <c r="F34" i="5"/>
  <c r="BA98" i="1" s="1"/>
  <c r="F37" i="5"/>
  <c r="BD98" i="1" s="1"/>
  <c r="J34" i="6"/>
  <c r="AW99" i="1" s="1"/>
  <c r="F34" i="6"/>
  <c r="BA99" i="1" s="1"/>
  <c r="F37" i="6"/>
  <c r="BD99" i="1" s="1"/>
  <c r="J34" i="7"/>
  <c r="AW100" i="1"/>
  <c r="F34" i="7"/>
  <c r="BA100" i="1" s="1"/>
  <c r="F36" i="7"/>
  <c r="BC100" i="1" s="1"/>
  <c r="T124" i="6" l="1"/>
  <c r="T123" i="6" s="1"/>
  <c r="T123" i="5"/>
  <c r="T122" i="5" s="1"/>
  <c r="BK123" i="4"/>
  <c r="J123" i="4" s="1"/>
  <c r="J97" i="4" s="1"/>
  <c r="T126" i="3"/>
  <c r="T125" i="3"/>
  <c r="P139" i="7"/>
  <c r="P124" i="7" s="1"/>
  <c r="AU100" i="1" s="1"/>
  <c r="P124" i="6"/>
  <c r="P123" i="6"/>
  <c r="AU99" i="1" s="1"/>
  <c r="R123" i="5"/>
  <c r="R122" i="5"/>
  <c r="P123" i="4"/>
  <c r="P122" i="4"/>
  <c r="AU97" i="1"/>
  <c r="BK126" i="3"/>
  <c r="J126" i="3" s="1"/>
  <c r="J97" i="3" s="1"/>
  <c r="T125" i="2"/>
  <c r="T123" i="2" s="1"/>
  <c r="R139" i="7"/>
  <c r="R124" i="7" s="1"/>
  <c r="P123" i="5"/>
  <c r="P122" i="5"/>
  <c r="AU98" i="1"/>
  <c r="R123" i="4"/>
  <c r="R122" i="4"/>
  <c r="P126" i="3"/>
  <c r="P125" i="3"/>
  <c r="AU96" i="1" s="1"/>
  <c r="R125" i="2"/>
  <c r="R123" i="2" s="1"/>
  <c r="T139" i="7"/>
  <c r="T124" i="7" s="1"/>
  <c r="R124" i="6"/>
  <c r="R123" i="6"/>
  <c r="T123" i="4"/>
  <c r="T122" i="4"/>
  <c r="R126" i="3"/>
  <c r="R125" i="3"/>
  <c r="P125" i="2"/>
  <c r="P123" i="2" s="1"/>
  <c r="AU95" i="1" s="1"/>
  <c r="BK125" i="2"/>
  <c r="J125" i="2" s="1"/>
  <c r="J98" i="2" s="1"/>
  <c r="BK124" i="6"/>
  <c r="J124" i="6"/>
  <c r="J97" i="6"/>
  <c r="BK125" i="7"/>
  <c r="J125" i="7"/>
  <c r="J97" i="7" s="1"/>
  <c r="BK123" i="5"/>
  <c r="J123" i="5" s="1"/>
  <c r="J97" i="5" s="1"/>
  <c r="BK139" i="7"/>
  <c r="J139" i="7"/>
  <c r="J99" i="7" s="1"/>
  <c r="BK297" i="7"/>
  <c r="J297" i="7"/>
  <c r="J103" i="7" s="1"/>
  <c r="J33" i="2"/>
  <c r="AV95" i="1" s="1"/>
  <c r="AT95" i="1" s="1"/>
  <c r="J33" i="3"/>
  <c r="AV96" i="1" s="1"/>
  <c r="AT96" i="1" s="1"/>
  <c r="J33" i="4"/>
  <c r="AV97" i="1" s="1"/>
  <c r="AT97" i="1" s="1"/>
  <c r="F33" i="5"/>
  <c r="AZ98" i="1" s="1"/>
  <c r="J33" i="6"/>
  <c r="AV99" i="1" s="1"/>
  <c r="AT99" i="1" s="1"/>
  <c r="BB94" i="1"/>
  <c r="W31" i="1" s="1"/>
  <c r="BA94" i="1"/>
  <c r="W30" i="1"/>
  <c r="J33" i="7"/>
  <c r="AV100" i="1" s="1"/>
  <c r="AT100" i="1" s="1"/>
  <c r="F33" i="2"/>
  <c r="AZ95" i="1" s="1"/>
  <c r="F33" i="3"/>
  <c r="AZ96" i="1" s="1"/>
  <c r="F33" i="4"/>
  <c r="AZ97" i="1" s="1"/>
  <c r="J33" i="5"/>
  <c r="AV98" i="1" s="1"/>
  <c r="AT98" i="1" s="1"/>
  <c r="F33" i="6"/>
  <c r="AZ99" i="1" s="1"/>
  <c r="F33" i="7"/>
  <c r="AZ100" i="1" s="1"/>
  <c r="BD94" i="1"/>
  <c r="W33" i="1" s="1"/>
  <c r="BC94" i="1"/>
  <c r="W32" i="1" s="1"/>
  <c r="BK123" i="2" l="1"/>
  <c r="J123" i="2" s="1"/>
  <c r="J30" i="2" s="1"/>
  <c r="AG95" i="1" s="1"/>
  <c r="BK122" i="5"/>
  <c r="J122" i="5" s="1"/>
  <c r="J96" i="5" s="1"/>
  <c r="BK125" i="3"/>
  <c r="J125" i="3"/>
  <c r="J96" i="3" s="1"/>
  <c r="BK122" i="4"/>
  <c r="J122" i="4"/>
  <c r="J30" i="4" s="1"/>
  <c r="AG97" i="1" s="1"/>
  <c r="BK123" i="6"/>
  <c r="J123" i="6"/>
  <c r="J96" i="6" s="1"/>
  <c r="BK124" i="7"/>
  <c r="J124" i="7" s="1"/>
  <c r="J96" i="7" s="1"/>
  <c r="AU94" i="1"/>
  <c r="AY94" i="1"/>
  <c r="AX94" i="1"/>
  <c r="AW94" i="1"/>
  <c r="AK30" i="1" s="1"/>
  <c r="AZ94" i="1"/>
  <c r="AV94" i="1" s="1"/>
  <c r="AK29" i="1" s="1"/>
  <c r="J39" i="4" l="1"/>
  <c r="J39" i="2"/>
  <c r="J96" i="4"/>
  <c r="J96" i="2"/>
  <c r="AN95" i="1"/>
  <c r="AN97" i="1"/>
  <c r="J30" i="7"/>
  <c r="AG100" i="1"/>
  <c r="J30" i="5"/>
  <c r="AG98" i="1"/>
  <c r="J30" i="3"/>
  <c r="AG96" i="1" s="1"/>
  <c r="AN96" i="1" s="1"/>
  <c r="J30" i="6"/>
  <c r="AG99" i="1"/>
  <c r="AT94" i="1"/>
  <c r="W29" i="1"/>
  <c r="J39" i="7" l="1"/>
  <c r="J39" i="5"/>
  <c r="J39" i="3"/>
  <c r="J39" i="6"/>
  <c r="AN99" i="1"/>
  <c r="AN100" i="1"/>
  <c r="AN98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<sst xmlns="http://schemas.openxmlformats.org/spreadsheetml/2006/main" count="13861" uniqueCount="1873">
  <si>
    <t>Export Komplet</t>
  </si>
  <si>
    <t/>
  </si>
  <si>
    <t>2.0</t>
  </si>
  <si>
    <t>ZAMOK</t>
  </si>
  <si>
    <t>False</t>
  </si>
  <si>
    <t>{2f4c9786-8e7c-4b70-873f-0a0969e33c83}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</si>
  <si>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</si>
  <si>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</si>
  <si>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</si>
  <si>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</si>
  <si>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</si>
  <si>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</si>
  <si>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</si>
  <si>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</si>
  <si>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1175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</si>
  <si>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</si>
  <si>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</si>
  <si>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v ulici U sv. Petra a Pavla v Třeboni</t>
  </si>
  <si>
    <t>KSO:</t>
  </si>
  <si>
    <t>CC-CZ:</t>
  </si>
  <si>
    <t>Místo:</t>
  </si>
  <si>
    <t>Třeboň</t>
  </si>
  <si>
    <t>Datum:</t>
  </si>
  <si>
    <t>29. 5. 2023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</si>
  <si>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</si>
  <si>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</si>
  <si>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</si>
  <si>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</si>
  <si>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</si>
  <si>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</si>
  <si>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</si>
  <si>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</si>
  <si>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</si>
  <si>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</si>
  <si>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</si>
  <si>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</si>
  <si>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</si>
  <si>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</si>
  <si>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</si>
  <si>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</si>
  <si>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</si>
  <si>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</si>
  <si>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</si>
  <si>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</si>
  <si>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</si>
  <si>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</si>
  <si>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</si>
  <si>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</si>
  <si>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</si>
  <si>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</si>
  <si>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</si>
  <si>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</si>
  <si>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</si>
  <si>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</si>
  <si>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</si>
  <si>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</si>
  <si>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</si>
  <si>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</si>
  <si>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</si>
  <si>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</si>
  <si>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</si>
  <si>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</si>
  <si>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</si>
  <si>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</si>
  <si>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</si>
  <si>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</si>
  <si>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</si>
  <si>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</si>
  <si>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</si>
  <si>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</si>
  <si>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</si>
  <si>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</si>
  <si>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</si>
  <si>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</si>
  <si>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</si>
  <si>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</si>
  <si>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</si>
  <si>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</si>
  <si>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</si>
  <si>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</si>
  <si>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</si>
  <si>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</si>
  <si>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</si>
  <si>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</si>
  <si>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</si>
  <si>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</si>
  <si>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{24944101-a2be-4692-a161-a3645a796b26}</t>
  </si>
  <si>
    <t>2</t>
  </si>
  <si>
    <t>101</t>
  </si>
  <si>
    <t>Komunikace</t>
  </si>
  <si>
    <t>{69cb71f4-d3f1-462f-a491-d21db250c389}</t>
  </si>
  <si>
    <t>822 27 72</t>
  </si>
  <si>
    <t>301</t>
  </si>
  <si>
    <t>Vodovod</t>
  </si>
  <si>
    <t>{b946bce0-e05c-4df9-b773-a07160f05802}</t>
  </si>
  <si>
    <t>827 11 12</t>
  </si>
  <si>
    <t>302</t>
  </si>
  <si>
    <t>Jednotná kanalizace</t>
  </si>
  <si>
    <t>{af4cd24e-a1c9-453b-b883-27d3e0b3191c}</t>
  </si>
  <si>
    <t>303</t>
  </si>
  <si>
    <t>Vodovodní a kanalizační přípojky</t>
  </si>
  <si>
    <t>{d16cdfd2-f649-4ec2-b5d9-cfc49759ca32}</t>
  </si>
  <si>
    <t>401</t>
  </si>
  <si>
    <t>Veřejné osvětlení</t>
  </si>
  <si>
    <t>{8b67daf9-7998-46da-a749-f42a426b1964}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</si>
  <si>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</si>
  <si>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</si>
  <si>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</si>
  <si>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</si>
  <si>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</si>
  <si>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</si>
  <si>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</si>
  <si>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</si>
  <si>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</si>
  <si>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</si>
  <si>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</si>
  <si>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</si>
  <si>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</si>
  <si>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</si>
  <si>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</si>
  <si>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</si>
  <si>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</si>
  <si>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</si>
  <si>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</si>
  <si>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</si>
  <si>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</si>
  <si>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</si>
  <si>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</si>
  <si>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</si>
  <si>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</si>
  <si>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</si>
  <si>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</si>
  <si>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</si>
  <si>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</si>
  <si>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</si>
  <si>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</si>
  <si>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</si>
  <si>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</si>
  <si>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</si>
  <si>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</si>
  <si>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</si>
  <si>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</si>
  <si>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</si>
  <si>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</si>
  <si>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</si>
  <si>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</si>
  <si>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2023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</si>
  <si>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</si>
  <si>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</si>
  <si>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</si>
  <si>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</si>
  <si>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</si>
  <si>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</si>
  <si>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012103000</t>
  </si>
  <si>
    <t>Geodetické práce před výstavbou</t>
  </si>
  <si>
    <t>hm</t>
  </si>
  <si>
    <t>842874319</t>
  </si>
  <si>
    <t>vytýčení hranice pozemku č. 2202/2</t>
  </si>
  <si>
    <t>"bere se cca 100 m, 1.0 hm" 1,0</t>
  </si>
  <si>
    <t>3</t>
  </si>
  <si>
    <t>012203000</t>
  </si>
  <si>
    <t>Geodetické práce při provádění stavby</t>
  </si>
  <si>
    <t>783900981</t>
  </si>
  <si>
    <t>podrobné vytýčení podle vytyčovacích protokolů</t>
  </si>
  <si>
    <t>podrobné vytýčení výšek povrchu podle příčných řezů</t>
  </si>
  <si>
    <t>012303000</t>
  </si>
  <si>
    <t>Geodetické práce po výstavbě</t>
  </si>
  <si>
    <t>1945371473</t>
  </si>
  <si>
    <t>Zaměření skutečného provedení stavby</t>
  </si>
  <si>
    <t>"pro objekty PK a vodohosp. objekty jako celek" 1</t>
  </si>
  <si>
    <t>013254000</t>
  </si>
  <si>
    <t>Dokumentace skutečného provedení stavby</t>
  </si>
  <si>
    <t>1847896869</t>
  </si>
  <si>
    <t>vypracování  dokumentace skutečného provedení</t>
  </si>
  <si>
    <t>pro objekty pozemních komunikací a vodohospodářské objekty</t>
  </si>
  <si>
    <t>"PD ve 4 vyhotoveních" 1</t>
  </si>
  <si>
    <t>6</t>
  </si>
  <si>
    <t>013294000</t>
  </si>
  <si>
    <t>Ostatní dokumentace</t>
  </si>
  <si>
    <t>522170879</t>
  </si>
  <si>
    <t>realizační dokumentace dle potřeby zhotovitele</t>
  </si>
  <si>
    <t>VRN3</t>
  </si>
  <si>
    <t>Zařízení staveniště</t>
  </si>
  <si>
    <t>7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</si>
  <si>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</si>
  <si>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</si>
  <si>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</si>
  <si>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</si>
  <si>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</si>
  <si>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8</t>
  </si>
  <si>
    <t>034303000</t>
  </si>
  <si>
    <t>Dopravní značení na staveništi</t>
  </si>
  <si>
    <t>kp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</si>
  <si>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</si>
  <si>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</si>
  <si>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</si>
  <si>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</si>
  <si>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</si>
  <si>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9</t>
  </si>
  <si>
    <t>043103000w</t>
  </si>
  <si>
    <t>Zkoušky bez rozlišení -Zkoušky materiálů zkušebnou zhotovitele</t>
  </si>
  <si>
    <t>-1971255087</t>
  </si>
  <si>
    <t>zajištění všech zkoušek materiálů  dle požadavků TKP a ZTKP</t>
  </si>
  <si>
    <t>"Zkoušky materiálů zhotovitelem, pro stavbu jako celek" 1</t>
  </si>
  <si>
    <t>včetně zkoušek vzorkování dle vyhl. č. 130/2019 Sb.</t>
  </si>
  <si>
    <t>10</t>
  </si>
  <si>
    <t>043103000w1</t>
  </si>
  <si>
    <t>Zkoušky bez rozlišení -Zkoušky materiálů nezávislou zkušebnou</t>
  </si>
  <si>
    <t>-508693731</t>
  </si>
  <si>
    <t>"bere se pro stavbu jako celek" 15000</t>
  </si>
  <si>
    <t>Čerpat po odsouhlasení TDI.</t>
  </si>
  <si>
    <t>11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</si>
  <si>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</si>
  <si>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</si>
  <si>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</si>
  <si>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</si>
  <si>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</si>
  <si>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12</t>
  </si>
  <si>
    <t>043194000w1</t>
  </si>
  <si>
    <t>Ostatní zkoušky - Zkoušky konstrukcí a prací nezávislou zkušebnou</t>
  </si>
  <si>
    <t>1686548342</t>
  </si>
  <si>
    <t>"bere se pro celou stavbu jako celek" 15000</t>
  </si>
  <si>
    <t>VRN5</t>
  </si>
  <si>
    <t>Finanční náklady</t>
  </si>
  <si>
    <t>13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</si>
  <si>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</si>
  <si>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</si>
  <si>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</si>
  <si>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</si>
  <si>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</si>
  <si>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</si>
  <si>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14</t>
  </si>
  <si>
    <t>091003000w</t>
  </si>
  <si>
    <t>Ostatní náklady - další opatření na BOZP při práci na staveništi</t>
  </si>
  <si>
    <t>-364273459</t>
  </si>
  <si>
    <t>101 -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</si>
  <si>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</si>
  <si>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</si>
  <si>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</si>
  <si>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</si>
  <si>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</si>
  <si>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</si>
  <si>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</si>
  <si>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</si>
  <si>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</si>
  <si>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</si>
  <si>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</si>
  <si>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</si>
  <si>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</si>
  <si>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</si>
  <si>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</si>
  <si>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-552862434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</si>
  <si>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</si>
  <si>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"předláždění chodníku ze ZD, dle výk. výměr" 0,76</t>
  </si>
  <si>
    <t>113106125</t>
  </si>
  <si>
    <t>Rozebrání dlažeb z vegetačních dlaždic betonových komunikací pro pěší ručně</t>
  </si>
  <si>
    <t>975116909</t>
  </si>
  <si>
    <t>Rozebrání dlažeb komunikací pro pěší s přemístěním hmot na skládku na vzdálenost do 3 m nebo s naložením na dopravní prostředek s ložem z kameniva nebo živice a s jakoukoliv výplní spár ručně z vegetační dlažby betonové</t>
  </si>
  <si>
    <t>"rozebrání kce ze zatrv. dl, dle výk. výměr" 1,22</t>
  </si>
  <si>
    <t>předá se příslušnému vlastníkovi</t>
  </si>
  <si>
    <t>113106132</t>
  </si>
  <si>
    <t>Rozebrání dlažeb z betonových nebo kamenných dlaždic komunikací pro pěší strojně pl do 50 m2</t>
  </si>
  <si>
    <t>2032908130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</si>
  <si>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</t>
  </si>
  <si>
    <t>"odstranění bet. desek, dle výk. výměr" 2,79</t>
  </si>
  <si>
    <t>113106161</t>
  </si>
  <si>
    <t>Rozebrání dlažeb vozovek z drobných kostek s ložem z kameniva ručně</t>
  </si>
  <si>
    <t>-1615985264</t>
  </si>
  <si>
    <t>Rozebrání dlažeb vozovek a ploch s přemístěním hmot na skládku na vzdálenost do 3 m nebo s naložením na dopravní prostředek, s jakoukoliv výplní spár ručně z drobných kostek nebo odseků s ložem z kameniva</t>
  </si>
  <si>
    <t>"předláždění vjezdu z drob. kam. kostek, dle výk. výměr" 1,91</t>
  </si>
  <si>
    <t>využít pro zpětné zadláždění, vč. manipulace v rámci staveniště</t>
  </si>
  <si>
    <t>113107321</t>
  </si>
  <si>
    <t>Odstranění podkladu z kameniva drceného tl do 100 mm strojně pl do 50 m2</t>
  </si>
  <si>
    <t>-334057769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</si>
  <si>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</si>
  <si>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"rozebrání kce ze zatrav. dl, dle výk. výměr" 1,22</t>
  </si>
  <si>
    <t>"odstranění vrstvy ŠD tl. 0.1 m, dle výk. výměr" 14,77</t>
  </si>
  <si>
    <t>Součet</t>
  </si>
  <si>
    <t>113154112</t>
  </si>
  <si>
    <t>Frézování živičného krytu tl 40 mm pruh š 0,5 m pl do 500 m2 bez překážek v trase</t>
  </si>
  <si>
    <t>590669120</t>
  </si>
  <si>
    <t>Frézování živičného podkladu nebo krytu s naložením na dopravní prostředek plochy do 500 m2 bez překážek v trase pruhu šířky do 0,5 m, tloušťky vrstvy 40 mm</t>
  </si>
  <si>
    <t>"uvažuje se pro povrch úpravu vozovky, dle výk. výměr" 12,18</t>
  </si>
  <si>
    <t>113202111</t>
  </si>
  <si>
    <t>Vytrhání obrub krajníků obrubníků stojatých</t>
  </si>
  <si>
    <t>m</t>
  </si>
  <si>
    <t>1045617037</t>
  </si>
  <si>
    <t>Vytrhání obrub s vybouráním lože, s přemístěním hmot na skládku na vzdálenost do 3 m nebo s naložením na dopravní prostředek z krajníků nebo obrubníků stojatých</t>
  </si>
  <si>
    <t>"Vytrhání betonových obrubníků silničních stojatých dle výk. výměr" 6,81</t>
  </si>
  <si>
    <t>113201112</t>
  </si>
  <si>
    <t>Vytrhání obrub silničních ležatých</t>
  </si>
  <si>
    <t>2013620907</t>
  </si>
  <si>
    <t>Vytrhání obrub s vybouráním lože, s přemístěním hmot na skládku na vzdálenost do 3 m nebo s naložením na dopravní prostředek silničních ležatých</t>
  </si>
  <si>
    <t>"Vytrhání betonových obrubníků silničních ležatých dle výk. výměr" 3,94</t>
  </si>
  <si>
    <t>115101202</t>
  </si>
  <si>
    <t>Čerpání vody na dopravní výšku do 10 m průměrný přítok přes 500 do 1 000 l/min</t>
  </si>
  <si>
    <t>hod</t>
  </si>
  <si>
    <t>9586371</t>
  </si>
  <si>
    <t>Čerpání vody na dopravní výšku do 10 m s uvažovaným průměrným přítokem přes 500 do 1 000 l/min</t>
  </si>
  <si>
    <t>pro případ potřeby čerpání spodní vody a vody mlýnské stoky při rekonstrukci propustku</t>
  </si>
  <si>
    <t>"uvažuje se 30 prac. dní po 8 hod" 30*8</t>
  </si>
  <si>
    <t>121151123</t>
  </si>
  <si>
    <t>Sejmutí ornice plochy přes 500 m2 tl vrstvy do 200 mm strojně</t>
  </si>
  <si>
    <t>-579185262</t>
  </si>
  <si>
    <t>Sejmutí ornice strojně při souvislé ploše přes 500 m2, tl. vrstvy do 200 mm</t>
  </si>
  <si>
    <t>"odhumusování tl. 0.1 m v rovině dle výk. výměr" 562,13</t>
  </si>
  <si>
    <t>"odhumusování tl. 0.1 m ve svahu dle výk. výměr" 38,36</t>
  </si>
  <si>
    <t>129001101</t>
  </si>
  <si>
    <t>Příplatek za ztížení odkopávky nebo prokopávky v blízkosti inženýrských sítí</t>
  </si>
  <si>
    <t>m3</t>
  </si>
  <si>
    <t>738686993</t>
  </si>
  <si>
    <t>Příplatek k cenám vykopávek za ztížení vykopávky v blízkosti podzemního vedení nebo výbušnin v horninách jakékoliv třídy</t>
  </si>
  <si>
    <t>"bere se cca 50% odkopávky" 574,848*0,5</t>
  </si>
  <si>
    <t>122251105</t>
  </si>
  <si>
    <t>Odkopávky a prokopávky nezapažené v hornině třídy těžitelnosti I skupiny 3 objem do 1000 m3 strojně</t>
  </si>
  <si>
    <t>-328410005</t>
  </si>
  <si>
    <t>Odkopávky a prokopávky nezapažené strojně v hornině třídy těžitelnosti I skupiny 3 přes 500 do 1 000 m3</t>
  </si>
  <si>
    <t>"výkop pro nové konstrukce dle výk. výměr" 275,98</t>
  </si>
  <si>
    <t>"výkop pro výměnu zeminy dle výk. výměr" 747,17*0,4</t>
  </si>
  <si>
    <t>132251102</t>
  </si>
  <si>
    <t>Hloubení rýh nezapažených š do 800 mm v hornině třídy těžitelnosti I skupiny 3 objem do 50 m3 strojně</t>
  </si>
  <si>
    <t>666211055</t>
  </si>
  <si>
    <t>Hloubení nezapažených rýh šířky do 800 mm strojně s urovnáním dna do předepsaného profilu a spádu v hornině třídy těžitelnosti I skupiny 3 přes 20 do 50 m3</t>
  </si>
  <si>
    <t>"pro drenáž š. 0.5, prům. hl. 0.5, délka dle výk. výměr" 0,5*0,5*134,42</t>
  </si>
  <si>
    <t>"pro prahy dlažby,š. 0.3 m, hl. 0.6 m, dl. 4.0" 0,3*0,6*4,0</t>
  </si>
  <si>
    <t>132251251</t>
  </si>
  <si>
    <t>Hloubení rýh nezapažených š do 2000 mm v hornině třídy těžitelnosti I skupiny 3 objem do 20 m3 strojně</t>
  </si>
  <si>
    <t>-830970342</t>
  </si>
  <si>
    <t>Hloubení nezapažených rýh šířky přes 800 do 2 000 mm strojně s urovnáním dna do předepsaného profilu a spádu v hornině třídy těžitelnosti I skupiny 3 do 20 m3</t>
  </si>
  <si>
    <t>pro prahy propustku, dle výkresu propustku</t>
  </si>
  <si>
    <t>"plocha výkopu z řezu 1.9 m2, dl. 2.37" 2,37*1,9*2</t>
  </si>
  <si>
    <t>132254202</t>
  </si>
  <si>
    <t>Hloubení zapažených rýh š do 2000 mm v hornině třídy těžitelnosti I skupiny 3 objem do 50 m3</t>
  </si>
  <si>
    <t>-1599175315</t>
  </si>
  <si>
    <t>Hloubení zapažených rýh šířky přes 800 do 2 000 mm strojně s urovnáním dna do předepsaného profilu a spádu v hornině třídy těžitelnosti I skupiny 3 přes 20 do 50 m3</t>
  </si>
  <si>
    <t>výkop pro přípojky ul. vpustí  šířka rýhy 0,9 m</t>
  </si>
  <si>
    <t>"bere se prům. hl. 1,0 m pod plání " (5,0+7,8)*0,9*1,9</t>
  </si>
  <si>
    <t>výkop pro nový propustek, bere se cca</t>
  </si>
  <si>
    <t>"kubatura" 2,4*1,35*11,5*0,5</t>
  </si>
  <si>
    <t>16</t>
  </si>
  <si>
    <t>133254102</t>
  </si>
  <si>
    <t>Hloubení šachet zapažených v hornině třídy těžitelnosti I skupiny 3 objem do 50 m3</t>
  </si>
  <si>
    <t>-448183291</t>
  </si>
  <si>
    <t>Hloubení zapažených šachet strojně v hornině třídy těžitelnosti I skupiny 3 přes 20 do 50 m3</t>
  </si>
  <si>
    <t>"pro jednoduché ul. vpusti, půdor. 1,2x1,2m, cca hl. 1,9m pod plání " 1,2*1,2*1,9*1</t>
  </si>
  <si>
    <t>"pro dren. šachty, půdor. 1,4x1,4m, cca hl. 1,0m pod plání " 1,4*1,4*1,0*2</t>
  </si>
  <si>
    <t>17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</si>
  <si>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</si>
  <si>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</si>
  <si>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</si>
  <si>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</si>
  <si>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šachty uličních vpustí pod plání" 1,2*4*1,9*1</t>
  </si>
  <si>
    <t>"výkopu pro propustek" 1,35*11,5*2</t>
  </si>
  <si>
    <t>18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</si>
  <si>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</si>
  <si>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</si>
  <si>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</si>
  <si>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</si>
  <si>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40,17</t>
  </si>
  <si>
    <t>19</t>
  </si>
  <si>
    <t>153191121</t>
  </si>
  <si>
    <t>Zřízení těsnění hradicích stěn ze zhutněné sypaniny</t>
  </si>
  <si>
    <t>CS ÚRS 2021 02</t>
  </si>
  <si>
    <t>345785421</t>
  </si>
  <si>
    <t>Těsnění hradicích stěn nepropustnou hrázkou  ze zhutněné sypaniny při stěně nebo nepropustnou výplní ze zhutněné sypaniny mezi stěnami zřízení</t>
  </si>
  <si>
    <t>2x hrázka v korytě Mlýnské stoky pro rekonstrukci propustku</t>
  </si>
  <si>
    <t>"bere se cca 3.0 m3 na hrázku" 3,0*2</t>
  </si>
  <si>
    <t>použije se sypanina z výkopů</t>
  </si>
  <si>
    <t>20</t>
  </si>
  <si>
    <t>153191131</t>
  </si>
  <si>
    <t>Odstranění těsnění hradicích stěn ze zhutněné sypaniny</t>
  </si>
  <si>
    <t>542960767</t>
  </si>
  <si>
    <t>Těsnění hradicích stěn nepropustnou hrázkou  ze zhutněné sypaniny při stěně nebo nepropustnou výplní ze zhutněné sypaniny mezi stěnami odstranění</t>
  </si>
  <si>
    <t>"dle zřízení" 6,0</t>
  </si>
  <si>
    <t>162551108</t>
  </si>
  <si>
    <t>Vodorovné přemístění přes 2 500 do 3000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</si>
  <si>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</si>
  <si>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</si>
  <si>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přebytečná ornice na deponii stavebníka do 3 km</t>
  </si>
  <si>
    <t>(562,13+38,36-303,95)*0,1</t>
  </si>
  <si>
    <t>22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</si>
  <si>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</si>
  <si>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</si>
  <si>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</si>
  <si>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</si>
  <si>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přebytečná zemina z výkopů, </t>
  </si>
  <si>
    <t>uvažován odvoz na recyklační centrum do 21 km</t>
  </si>
  <si>
    <t>"odkopávka" 574,848</t>
  </si>
  <si>
    <t>"rýhy" 34,325+9,006+40,518</t>
  </si>
  <si>
    <t>"šachty" 6,656</t>
  </si>
  <si>
    <t>"odečte se zásyp" -26,986</t>
  </si>
  <si>
    <t>"odečte se dod. násyp" -9,93</t>
  </si>
  <si>
    <t>23</t>
  </si>
  <si>
    <t>162751119</t>
  </si>
  <si>
    <t>Příplatek k vodorovnému přemístění výkopku/sypaniny z horniny třídy těžitelnosti I skupiny 1 až 3 ZKD 1000 m přes 10000 m</t>
  </si>
  <si>
    <t>1330613470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</si>
  <si>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</si>
  <si>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přemístění" 628,437*(21-10)</t>
  </si>
  <si>
    <t>24</t>
  </si>
  <si>
    <t>171201231</t>
  </si>
  <si>
    <t>Poplatek za uložení zeminy a kamení na recyklační skládce (skládkovné) kód odpadu 17 05 04</t>
  </si>
  <si>
    <t>t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</si>
  <si>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</si>
  <si>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</si>
  <si>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628,437*1,8</t>
  </si>
  <si>
    <t>25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</si>
  <si>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</si>
  <si>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</si>
  <si>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</si>
  <si>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</si>
  <si>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9,93</t>
  </si>
  <si>
    <t>využije se vhodná zemina z výkopů</t>
  </si>
  <si>
    <t>26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</si>
  <si>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</si>
  <si>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</si>
  <si>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</si>
  <si>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 aktivní zóně</t>
  </si>
  <si>
    <t>"násyp, dle výk.výměr" 0,71</t>
  </si>
  <si>
    <t>"násyp výměny zeminy AZ, tl.400 mm, dle výk.výměr" 747,17*0,4</t>
  </si>
  <si>
    <t>27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</si>
  <si>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</si>
  <si>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</si>
  <si>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</si>
  <si>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</si>
  <si>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</si>
  <si>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299,578*2,0</t>
  </si>
  <si>
    <t>vykazovat dle skutečnosti</t>
  </si>
  <si>
    <t>28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</si>
  <si>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</si>
  <si>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</si>
  <si>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</si>
  <si>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</si>
  <si>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do pro prahy propustku" 9,006</t>
  </si>
  <si>
    <t>"výkop rýh do pro přípojky" 21,888</t>
  </si>
  <si>
    <t>"výkop šachet" 6,656</t>
  </si>
  <si>
    <t>"odečte se obsyp přípojek vč. potrubí" -1,8-3,51</t>
  </si>
  <si>
    <t xml:space="preserve">odečte se zemina vytlačená tělesy ul. vpustí </t>
  </si>
  <si>
    <t>-0,3*0,3*3,14*1,9*1</t>
  </si>
  <si>
    <t>odečte se zemina vytlačená tělesy dren. šachet</t>
  </si>
  <si>
    <t>-0,4*0,4*3,14*1,0*2</t>
  </si>
  <si>
    <t>odečte se lože pro potrubí</t>
  </si>
  <si>
    <t>-0,9*0,1*(5,0+7,8)</t>
  </si>
  <si>
    <t>odečtou se prahy propustku</t>
  </si>
  <si>
    <t>"průřez 0.54 m2" -0,54*2,37*2</t>
  </si>
  <si>
    <t>29</t>
  </si>
  <si>
    <t>175151101</t>
  </si>
  <si>
    <t>Obsypání potrubí strojně sypaninou bez prohození, uloženou do 3 m</t>
  </si>
  <si>
    <t>-472783130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</si>
  <si>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</si>
  <si>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přípojky do výšky 0,3 m nad povrch potrubí</t>
  </si>
  <si>
    <t>"De100" (0,10+0,3)*0,9*5,0</t>
  </si>
  <si>
    <t>"De200" (0,20+0,3)*0,9*7,8</t>
  </si>
  <si>
    <t>odečte se zemina vytlačená potrubím</t>
  </si>
  <si>
    <t>"De100" -(0,05*0,05)*3,14*5,0</t>
  </si>
  <si>
    <t>"De200" -(0,1*0,1)*3,14*7,8</t>
  </si>
  <si>
    <t>Mezisoučet</t>
  </si>
  <si>
    <t>obsyp potrubí propustku, střední dl. 9.4</t>
  </si>
  <si>
    <t>"plocha obsypu dle řezu 0,97 m2" 0,97*9,4</t>
  </si>
  <si>
    <t>30</t>
  </si>
  <si>
    <t>58331351</t>
  </si>
  <si>
    <t>kamenivo těžené drobné frakce 0/4</t>
  </si>
  <si>
    <t>CS ÚRS 2019 01</t>
  </si>
  <si>
    <t>73887226</t>
  </si>
  <si>
    <t>"pro obsyp přípojek, cca 2,0 t/m3" 5,026*2,0</t>
  </si>
  <si>
    <t>31</t>
  </si>
  <si>
    <t>58344171</t>
  </si>
  <si>
    <t>štěrkodrť frakce 0/32</t>
  </si>
  <si>
    <t>-1644726491</t>
  </si>
  <si>
    <t>"pro obsyp propustku, cca 2,0 t/m3" 9,118*2,0</t>
  </si>
  <si>
    <t>32</t>
  </si>
  <si>
    <t>181351103</t>
  </si>
  <si>
    <t>Rozprostření ornice tl vrstvy do 200 mm pl přes 100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</si>
  <si>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</si>
  <si>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</si>
  <si>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tl.100 mm dle výk. výměr" 303,95</t>
  </si>
  <si>
    <t>33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</si>
  <si>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</si>
  <si>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</si>
  <si>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</si>
  <si>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</si>
  <si>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303,95</t>
  </si>
  <si>
    <t>34</t>
  </si>
  <si>
    <t>00572410</t>
  </si>
  <si>
    <t>osivo směs travní parková</t>
  </si>
  <si>
    <t>kg</t>
  </si>
  <si>
    <t>-1124438157</t>
  </si>
  <si>
    <t>dle ohumusování dle výk. výměr, cca 0.03 kg/m2</t>
  </si>
  <si>
    <t>303,95*0,03</t>
  </si>
  <si>
    <t>35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</si>
  <si>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</si>
  <si>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</si>
  <si>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</si>
  <si>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</si>
  <si>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303,95</t>
  </si>
  <si>
    <t>36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</si>
  <si>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</si>
  <si>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</si>
  <si>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</si>
  <si>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</si>
  <si>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"plocha  parapláně, dle výk. výměr" 814,38</t>
  </si>
  <si>
    <t>"plocha pláně, dle výk. výměr" 814,38+73,46</t>
  </si>
  <si>
    <t>37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</si>
  <si>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</si>
  <si>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</si>
  <si>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</si>
  <si>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</si>
  <si>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</si>
  <si>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303,95*10*10*0,001</t>
  </si>
  <si>
    <t>Zakládání</t>
  </si>
  <si>
    <t>38</t>
  </si>
  <si>
    <t>211561111</t>
  </si>
  <si>
    <t>Výplň odvodňovacích žeber nebo trativodů kamenivem hrubým drceným frakce 4 až 16 mm</t>
  </si>
  <si>
    <t>1327113568</t>
  </si>
  <si>
    <t>Výplň kamenivem do rýh odvodňovacích žeber nebo trativodů bez zhutnění, s úpravou povrchu výplně kamenivem hrubým drceným frakce 4 až 16 mm</t>
  </si>
  <si>
    <t>pro drenáž komunikace DN100 dle výk. výměr, uvažována fr.4/16</t>
  </si>
  <si>
    <t>uvažuje se výplň drenážních žeber nezapočtená v pol. č. 212752101</t>
  </si>
  <si>
    <t>"dle hloubení rýh" 0,5*0,5*134,42</t>
  </si>
  <si>
    <t>odečte se obsyp započtený v pol. č. 212752101, 0.1 m3/m</t>
  </si>
  <si>
    <t>"kubatura" -134,42*0,1</t>
  </si>
  <si>
    <t>39</t>
  </si>
  <si>
    <t>212752101</t>
  </si>
  <si>
    <t>Trativod z drenážních trubek korugovaných PE-HD SN 4 perforace 360° včetně lože otevřený výkop DN 100 pro liniové stavby</t>
  </si>
  <si>
    <t>433983656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</si>
  <si>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</si>
  <si>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134,42</t>
  </si>
  <si>
    <t>součástí položky je obsyp kamenivem v množstí 0.1m3/m</t>
  </si>
  <si>
    <t>40</t>
  </si>
  <si>
    <t>274311126</t>
  </si>
  <si>
    <t>Základové pasy, prahy, věnce a ostruhy z betonu prostého C 20/25</t>
  </si>
  <si>
    <t>-2030177240</t>
  </si>
  <si>
    <t>Základové konstrukce z betonu prostého pasy, prahy, věnce a ostruhy ve výkopu nebo na hlavách pilot C 20/25</t>
  </si>
  <si>
    <t xml:space="preserve">pro prahy propustku </t>
  </si>
  <si>
    <t>"kubatura" 1,0*0,5*2,37*2</t>
  </si>
  <si>
    <t>41</t>
  </si>
  <si>
    <t>274311191</t>
  </si>
  <si>
    <t>Příplatek k základovým pasům, prahům a věncům za betonáž malého rozsahu do 25 m3</t>
  </si>
  <si>
    <t>-85409764</t>
  </si>
  <si>
    <t>Základové konstrukce z betonu prostého Příplatek k cenám za betonáž malého rozsahu do 25 m3</t>
  </si>
  <si>
    <t>"dle kubatury desky" 2,37</t>
  </si>
  <si>
    <t>42</t>
  </si>
  <si>
    <t>274354111</t>
  </si>
  <si>
    <t>Bednění základových pasů - zřízení</t>
  </si>
  <si>
    <t>1304875280</t>
  </si>
  <si>
    <t>Bednění základových konstrukcí pasů, prahů, věnců a ostruh zřízení</t>
  </si>
  <si>
    <t>prahu propustku</t>
  </si>
  <si>
    <t>(0,5+2,37)*2*1*2</t>
  </si>
  <si>
    <t>43</t>
  </si>
  <si>
    <t>274354211</t>
  </si>
  <si>
    <t>Bednění základových pasů - odstranění</t>
  </si>
  <si>
    <t>-1410097936</t>
  </si>
  <si>
    <t>Bednění základových konstrukcí pasů, prahů, věnců a ostruh odstranění bednění</t>
  </si>
  <si>
    <t>"dle zřízení" 11,48</t>
  </si>
  <si>
    <t>Vodorovné konstrukce</t>
  </si>
  <si>
    <t>44</t>
  </si>
  <si>
    <t>451311111</t>
  </si>
  <si>
    <t>Podklad pod dlažbu z betonu prostého C 20/25 tl do 100 mm</t>
  </si>
  <si>
    <t>1809477243</t>
  </si>
  <si>
    <t>Podklad pod dlažbu z betonu prostého bez zvýšených nároků na prostředí tř. C 20/25 tl. do 100 mm</t>
  </si>
  <si>
    <t>"lože pod dlažbu z lomového kamene tl. 100 mm, dle výk. výměr" 61,63</t>
  </si>
  <si>
    <t>z betonu C 20/25 XF3</t>
  </si>
  <si>
    <t>45</t>
  </si>
  <si>
    <t>451315114</t>
  </si>
  <si>
    <t>Podkladní nebo výplňová vrstva z betonu C 12/15 tl do 100 mm</t>
  </si>
  <si>
    <t>315416447</t>
  </si>
  <si>
    <t>Podkladní a výplňové vrstvy z betonu prostého tloušťky do 100 mm, z betonu C 12/15</t>
  </si>
  <si>
    <t>pod práh propustku, tl. 0.1 m</t>
  </si>
  <si>
    <t>"kubatura" 0,7*2,37*0,1*2</t>
  </si>
  <si>
    <t>46</t>
  </si>
  <si>
    <t>451351111</t>
  </si>
  <si>
    <t>Bednění podkladní vrtací šablony základu z hranolů a prken hloubky do 300 mm - zřízení</t>
  </si>
  <si>
    <t>154475157</t>
  </si>
  <si>
    <t>Bednění podkladní vrtací šablony základu z hranolů a prken hloubky do 300 mm zřízení</t>
  </si>
  <si>
    <t>podkladní desky</t>
  </si>
  <si>
    <t>(0,7+2,37)*2*0,1*2</t>
  </si>
  <si>
    <t>47</t>
  </si>
  <si>
    <t>451351211</t>
  </si>
  <si>
    <t>Bednění podkladní vrtací šablony základu z hranolů a prken hloubky do 300 mm - odstranění</t>
  </si>
  <si>
    <t>704365127</t>
  </si>
  <si>
    <t>Bednění podkladní vrtací šablony základu z hranolů a prken hloubky do 300 mm odstranění</t>
  </si>
  <si>
    <t>"dle zřízení" 1,228</t>
  </si>
  <si>
    <t>48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</si>
  <si>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</si>
  <si>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</si>
  <si>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</si>
  <si>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</si>
  <si>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</si>
  <si>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0,9*0,1*(5+7,8)</t>
  </si>
  <si>
    <t>49</t>
  </si>
  <si>
    <t>451576121</t>
  </si>
  <si>
    <t>Podkladní a výplňová vrstva ze štěrkopísku tl do 200 mm</t>
  </si>
  <si>
    <t>-1522923546</t>
  </si>
  <si>
    <t>Podkladní a výplňová vrstva z kameniva tloušťky do 200 mm ze štěrkopísku</t>
  </si>
  <si>
    <t>lože pod dlažbu z lom kamene tl. 0.1 m</t>
  </si>
  <si>
    <t>"vodor. plochy 4.2 m2" 4,2</t>
  </si>
  <si>
    <t>50</t>
  </si>
  <si>
    <t>451577121</t>
  </si>
  <si>
    <t>Podkladní a výplňová vrstva z kameniva drceného tl do 200 mm</t>
  </si>
  <si>
    <t>-265449372</t>
  </si>
  <si>
    <t>Podkladní a výplňová vrstva z kameniva tloušťky do 200 mm z kameniva drceného</t>
  </si>
  <si>
    <t>podklad ze štěrkodrti pod podkladní beton prahů propustku</t>
  </si>
  <si>
    <t>"tl. 0.1 m" 0,8*2,37*2</t>
  </si>
  <si>
    <t>51</t>
  </si>
  <si>
    <t>452112121</t>
  </si>
  <si>
    <t>Osazení betonových prstenců nebo rámů v do 200 mm</t>
  </si>
  <si>
    <t>kus</t>
  </si>
  <si>
    <t>1430797421</t>
  </si>
  <si>
    <t>Osazení betonových dílců prstenců nebo rámů pod poklopy a mříže, výšky přes 100 do 200 mm</t>
  </si>
  <si>
    <t>pro nové uliční vpusti</t>
  </si>
  <si>
    <t>"dle výk. výměr" 1</t>
  </si>
  <si>
    <t>52</t>
  </si>
  <si>
    <t>592238640</t>
  </si>
  <si>
    <t>prstenec pro uliční vpusť vyrovnávací betonový 390x60x130mm</t>
  </si>
  <si>
    <t>-1026569966</t>
  </si>
  <si>
    <t>"dle osazení" 1</t>
  </si>
  <si>
    <t>53</t>
  </si>
  <si>
    <t>452318510</t>
  </si>
  <si>
    <t>Zajišťovací práh z betonu prostého se zvýšenými nároky na prostředí</t>
  </si>
  <si>
    <t>1192197563</t>
  </si>
  <si>
    <t>Zajišťovací práh z betonu prostého se zvýšenými nároky na prostředí na dně a ve svahu melioračních kanálů s patkami nebo bez patek</t>
  </si>
  <si>
    <t>prahy dlažby z lomového kamene</t>
  </si>
  <si>
    <t>"prahy dlažby,š. 0.3 m, hl. 0.6 m, dl. 4.0" 0,3*0,6*4,0</t>
  </si>
  <si>
    <t>54</t>
  </si>
  <si>
    <t>465511511</t>
  </si>
  <si>
    <t>Dlažba z lomového kamene do malty s vyplněním spár maltou a vyspárováním pl do 20 m2 tl 200 mm</t>
  </si>
  <si>
    <t>-1743544032</t>
  </si>
  <si>
    <t>Dlažba z lomového kamene upraveného vodorovná nebo plocha ve sklonu do 1:2 s dodáním hmot do cementové malty, s vyplněním spár a s vyspárováním cementovou maltou v ploše do 20 m2, tl. 200 mm</t>
  </si>
  <si>
    <t>"dlažba z lomového kamene tl. 200 mm, dle výk. výměr" 61,63</t>
  </si>
  <si>
    <t>včetně spárování</t>
  </si>
  <si>
    <t>Komunikace pozemní</t>
  </si>
  <si>
    <t>55</t>
  </si>
  <si>
    <t>564851113</t>
  </si>
  <si>
    <t>Podklad ze štěrkodrtě ŠD plochy přes 100 m2 tl 170 mm</t>
  </si>
  <si>
    <t>2005973031</t>
  </si>
  <si>
    <t>Podklad ze štěrkodrti ŠD s rozprostřením a zhutněním plochy přes 100 m2, po zhutnění tl. 170 mm</t>
  </si>
  <si>
    <t>Pro konstrukci  v tl. min 150 mm, prům 160 mm, ŠDa 0/63, ochranná vrstva</t>
  </si>
  <si>
    <t>"pro kci vozovky dle výk. výměr" 814,38</t>
  </si>
  <si>
    <t>56</t>
  </si>
  <si>
    <t>564861112</t>
  </si>
  <si>
    <t>Podklad ze štěrkodrtě ŠD plochy přes 100 m2 tl 210 mm</t>
  </si>
  <si>
    <t>972216882</t>
  </si>
  <si>
    <t>Podklad ze štěrkodrti ŠD s rozprostřením a zhutněním plochy přes 100 m2, po zhutnění tl. 210 mm</t>
  </si>
  <si>
    <t>Pro konstrukci  v tl. min 200 mm, prům 210 mm, ŠDa 0/63, ochranná vrstva</t>
  </si>
  <si>
    <t>"pro kci chodníku/vjezdu dle výk. výměr" 73,46</t>
  </si>
  <si>
    <t>57</t>
  </si>
  <si>
    <t>565145121</t>
  </si>
  <si>
    <t>Asfaltový beton vrstva podkladní ACP 16 (obalované kamenivo OKS) tl 60 mm š přes 3 m</t>
  </si>
  <si>
    <t>-1558929082</t>
  </si>
  <si>
    <t>Asfaltový beton vrstva podkladní ACP 16 (obalované kamenivo střednězrnné - OKS) s rozprostřením a zhutněním v pruhu šířky přes 3 m, po zhutnění tl. 60 mm</t>
  </si>
  <si>
    <t>uvažováno ACP16+, tl. 60 mm</t>
  </si>
  <si>
    <t>58</t>
  </si>
  <si>
    <t>567521111</t>
  </si>
  <si>
    <t>Recyklace podkladu za studena na místě - rozpojení a reprofilace tl 200 mm plochy do 1000 m2</t>
  </si>
  <si>
    <t>1954963406</t>
  </si>
  <si>
    <t>Recyklace podkladní vrstvy za studena na místě rozpojení a reprofilace podkladu s hutněním plochy do 1 000 m2, tloušťky přes 150 do 200 mm</t>
  </si>
  <si>
    <t>uvažuje se rofrézování, odvoz na deponii, zpětné rozprostření, reprofilace a hutnění</t>
  </si>
  <si>
    <t>přeprava na deponii a zpět vykazována samostatně</t>
  </si>
  <si>
    <t>chybějící materiál pro RS bude nakoupen nový, uvažovat ŠD 0/32</t>
  </si>
  <si>
    <t>"RS tl. 0.2 m, nová kce vozovky del výk. výměr" 814,38</t>
  </si>
  <si>
    <t>59</t>
  </si>
  <si>
    <t>567522124</t>
  </si>
  <si>
    <t>Recyklace podkladu za studena na místě - promísení s pojivem, kamenivem tl přes 180 do 200 mm pl přes 1000 do 3000 m2</t>
  </si>
  <si>
    <t>113115251</t>
  </si>
  <si>
    <t>Recyklace podkladní vrstvy za studena na místě promísení rozpojené směsi s kamenivem a pojivem (materiál ve specifikaci) s rozhrnutím, zhutněním a vlhčením plochy přes 1 000 do 3 000 m2, tloušťky po zhutnění přes 180 do 200 mm</t>
  </si>
  <si>
    <t>Včetně zřízení zkušebního úseku, stanovení a ověření receptury,</t>
  </si>
  <si>
    <t>Včetně ověření dosažených vlastností hotové kompletní úpravy recyklace za studena.</t>
  </si>
  <si>
    <t>60</t>
  </si>
  <si>
    <t>-1313604563</t>
  </si>
  <si>
    <t>chybějící kamenivo do RS, ŠD 0/32</t>
  </si>
  <si>
    <t>"kubatura" ((814,38*0,2)-(698,79*0,21))*2,0</t>
  </si>
  <si>
    <t>61</t>
  </si>
  <si>
    <t>58521130</t>
  </si>
  <si>
    <t>cement portlandský CEM I 42,5MPa</t>
  </si>
  <si>
    <t>-1156574822</t>
  </si>
  <si>
    <t>"pro recyklaci v uvažovaném množství 5%" 814,38*0,2*2,2*0,05</t>
  </si>
  <si>
    <t>62</t>
  </si>
  <si>
    <t>11162540</t>
  </si>
  <si>
    <t>emulze asfaltová obalovací pro použití za studena</t>
  </si>
  <si>
    <t>CS ÚRS 2021 01</t>
  </si>
  <si>
    <t>198812527</t>
  </si>
  <si>
    <t>emulze silniční KATEBIT PS/SN bal.190 kg</t>
  </si>
  <si>
    <t>"pro recyklaci v uvažovaném množství 4%" 814,38*0,2*2,2*0,04</t>
  </si>
  <si>
    <t>63</t>
  </si>
  <si>
    <t>569831111</t>
  </si>
  <si>
    <t>Zpevnění krajnic štěrkodrtí tl 100 mm</t>
  </si>
  <si>
    <t>1588280121</t>
  </si>
  <si>
    <t>Zpevnění krajnic nebo komunikací pro pěší s rozprostřením a zhutněním, po zhutnění štěrkodrtí tl. 100 mm</t>
  </si>
  <si>
    <t>"nová plocha krajnice/sjezdy, dle výk výměr" 14,40</t>
  </si>
  <si>
    <t>64</t>
  </si>
  <si>
    <t>572341111</t>
  </si>
  <si>
    <t>Vyspravení krytu komunikací po překopech pl přes 15 m2 asfalt betonem ACO (AB) tl přes 30 do 50 mm</t>
  </si>
  <si>
    <t>1434588519</t>
  </si>
  <si>
    <t>Vyspravení krytu komunikací po překopech inženýrských sítí plochy přes 15 m2 asfaltovým betonem ACO (AB), po zhutnění tl. přes 30 do 50 mm</t>
  </si>
  <si>
    <t>pro povrch. úpravu st. vozovky, ACO 11 tl. 40 mm</t>
  </si>
  <si>
    <t>"dle výk. výměr" 12,18</t>
  </si>
  <si>
    <t>65</t>
  </si>
  <si>
    <t>573191111</t>
  </si>
  <si>
    <t>Postřik infiltrační kationaktivní emulzí v množství 1 kg/m2</t>
  </si>
  <si>
    <t>1998328520</t>
  </si>
  <si>
    <t>Postřik infiltrační kationaktivní emulzí v množství 1,00 kg/m2</t>
  </si>
  <si>
    <t>PI-C, pod ACP v množství 0,6 kg/m2</t>
  </si>
  <si>
    <t>"pro kci vozovky, dle výk. výměr" 814,38</t>
  </si>
  <si>
    <t>66</t>
  </si>
  <si>
    <t>573231107</t>
  </si>
  <si>
    <t>Postřik živičný spojovací ze silniční emulze v množství 0,40 kg/m2</t>
  </si>
  <si>
    <t>-310488023</t>
  </si>
  <si>
    <t>Postřik spojovací PS bez posypu kamenivem ze silniční emulze, v množství 0,40 kg/m2</t>
  </si>
  <si>
    <t>PS-C, pod ACO v množství 0,4 kg/m2</t>
  </si>
  <si>
    <t>67</t>
  </si>
  <si>
    <t>573231108</t>
  </si>
  <si>
    <t>Postřik živičný spojovací ze silniční emulze v množství 0,50 kg/m2</t>
  </si>
  <si>
    <t>1328148009</t>
  </si>
  <si>
    <t>Postřik spojovací PS bez posypu kamenivem ze silniční emulze, v množství 0,50 kg/m2</t>
  </si>
  <si>
    <t>PS-C, pod ACO v množství 0,5 kg/m2</t>
  </si>
  <si>
    <t>"pro povrch. úpravu st. vozovky, dke výk.výměr" 12,18</t>
  </si>
  <si>
    <t>68</t>
  </si>
  <si>
    <t>577134121</t>
  </si>
  <si>
    <t>Asfaltový beton vrstva obrusná ACO 11 (ABS) tř. I tl 40 mm š přes 3 m z nemodifikovaného asfaltu</t>
  </si>
  <si>
    <t>1446183134</t>
  </si>
  <si>
    <t>Asfaltový beton vrstva obrusná ACO 11 (ABS) s rozprostřením a se zhutněním z nemodifikovaného asfaltu v pruhu šířky přes 3 m tř. I, po zhutnění tl. 40 mm</t>
  </si>
  <si>
    <t>uvažováno ACO 11, tl. 40 mm</t>
  </si>
  <si>
    <t>69</t>
  </si>
  <si>
    <t>591211111</t>
  </si>
  <si>
    <t>Kladení dlažby z kostek drobných z kamene do lože z kameniva těženého tl 50 mm</t>
  </si>
  <si>
    <t>-1916450318</t>
  </si>
  <si>
    <t>Kladení dlažby z kostek s provedením lože do tl. 50 mm, s vyplněním spár, s dvojím beraněním a se smetením přebytečného materiálu na krajnici drobných z kamene, do lože z kameniva těženého</t>
  </si>
  <si>
    <t>"předláždění vjezdu z drobných kostek" 1,91</t>
  </si>
  <si>
    <t>chybějící kostky dodá stavebník (0.3 m2)</t>
  </si>
  <si>
    <t>70</t>
  </si>
  <si>
    <t>596211213</t>
  </si>
  <si>
    <t>Kladení zámkové dlažby komunikací pro pěší ručně tl 80 mm skupiny A pl přes 300 m2</t>
  </si>
  <si>
    <t>-599232094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</si>
  <si>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</t>
  </si>
  <si>
    <t>"pro kci chodniku/vjezdu ZD, dle výk. výměr" 73,46</t>
  </si>
  <si>
    <t>"předláždění chodníku ZD, dle výk. výměr" 0,76</t>
  </si>
  <si>
    <t>71</t>
  </si>
  <si>
    <t>59245020</t>
  </si>
  <si>
    <t>Dlažba tvar obdélník betonová, 200x100x80mm přírodní</t>
  </si>
  <si>
    <t>-1210083287</t>
  </si>
  <si>
    <t>"dle kladení, přičteno ztratné 3%" 73,46</t>
  </si>
  <si>
    <t>73,46*1,03 'Přepočtené koeficientem množství</t>
  </si>
  <si>
    <t>Trubní vedení</t>
  </si>
  <si>
    <t>72</t>
  </si>
  <si>
    <t>871265231</t>
  </si>
  <si>
    <t>Kanalizační potrubí z tvrdého PVC jednovrstvé tuhost třídy SN10 DN 110</t>
  </si>
  <si>
    <t>-1108354199</t>
  </si>
  <si>
    <t>Kanalizační potrubí z tvrdého PVC v otevřeném výkopu ve sklonu do 20 %, hladkého plnostěnného jednovrstvého, tuhost třídy SN 10 DN 110</t>
  </si>
  <si>
    <t>"přípojky De110, SN10, dle výk. výměr" 5,0</t>
  </si>
  <si>
    <t>včetně dodání veškerých trub a tvarovek</t>
  </si>
  <si>
    <t>73</t>
  </si>
  <si>
    <t>871355231</t>
  </si>
  <si>
    <t>Kanalizační potrubí z tvrdého PVC jednovrstvé tuhost třídy SN10 DN 200</t>
  </si>
  <si>
    <t>705503019</t>
  </si>
  <si>
    <t>Kanalizační potrubí z tvrdého PVC v otevřeném výkopu ve sklonu do 20 %, hladkého plnostěnného jednovrstvého, tuhost třídy SN 10 DN 200</t>
  </si>
  <si>
    <t>"přípojky De200, SN10, dle výk. výměr" 7,80</t>
  </si>
  <si>
    <t>"provizorní obtok při rekonstrukci propustku, bere se cca 19.0 m" 19,0</t>
  </si>
  <si>
    <t>včetně dodání a osazení zpětné klapky na přípojce dle požadavku</t>
  </si>
  <si>
    <t>74</t>
  </si>
  <si>
    <t>871365811</t>
  </si>
  <si>
    <t>Bourání stávajícího potrubí z PVC nebo PP DN přes 150 do 250</t>
  </si>
  <si>
    <t>1452763379</t>
  </si>
  <si>
    <t>Bourání stávajícího potrubí z PVC nebo polypropylenu PP v otevřeném výkopu DN přes 150 do 250</t>
  </si>
  <si>
    <t>pro odstranění provizorního obtoku z potrubí z PVC De200</t>
  </si>
  <si>
    <t>"dle montáže obtoku" 19,0</t>
  </si>
  <si>
    <t>75</t>
  </si>
  <si>
    <t>895111121</t>
  </si>
  <si>
    <t>Drenážní šachtice normální z betonových dílců Šn-60 hl do 1 m</t>
  </si>
  <si>
    <t>-823604300</t>
  </si>
  <si>
    <t>Drenážní šachtice normální z betonových dílců typ Šn 60 hl. do 1 m</t>
  </si>
  <si>
    <t>"podpovrchová dle výk. výměr" 2</t>
  </si>
  <si>
    <t>76</t>
  </si>
  <si>
    <t>895941343</t>
  </si>
  <si>
    <t>Osazení vpusti uliční DN 500 z betonových dílců dno vysoké s kalištěm</t>
  </si>
  <si>
    <t>1974550308</t>
  </si>
  <si>
    <t>Osazení vpusti uliční z betonových dílců DN 500 dno vysoké s kalištěm</t>
  </si>
  <si>
    <t>"nová uliční vpust, dle výk. výměr" 1</t>
  </si>
  <si>
    <t>77</t>
  </si>
  <si>
    <t>59224470</t>
  </si>
  <si>
    <t>vpusť uliční DN 500 kaliště vysoké 500/525x65mm</t>
  </si>
  <si>
    <t>1992022814</t>
  </si>
  <si>
    <t>78</t>
  </si>
  <si>
    <t>895941361</t>
  </si>
  <si>
    <t>Osazení vpusti uliční DN 500 z betonových dílců skruž středová 290 mm</t>
  </si>
  <si>
    <t>1342412357</t>
  </si>
  <si>
    <t>Osazení vpusti uliční z betonových dílců DN 500 skruž středová 290 mm</t>
  </si>
  <si>
    <t>79</t>
  </si>
  <si>
    <t>59224461</t>
  </si>
  <si>
    <t>vpusť uliční DN 500 skruž průběžná nízká betonová 500/290x65mm</t>
  </si>
  <si>
    <t>-2069244074</t>
  </si>
  <si>
    <t>80</t>
  </si>
  <si>
    <t>895941366</t>
  </si>
  <si>
    <t>Osazení vpusti uliční DN 500 z betonových dílců skruž průběžná s výtokem</t>
  </si>
  <si>
    <t>1375634080</t>
  </si>
  <si>
    <t>Osazení vpusti uliční z betonových dílců DN 500 skruž průběžná s výtokem</t>
  </si>
  <si>
    <t>81</t>
  </si>
  <si>
    <t>59224465</t>
  </si>
  <si>
    <t>vpusť uliční DN 500 skruž průběžná 500/590x65mm betonová s odtokem 200mm PVC</t>
  </si>
  <si>
    <t>1213114751</t>
  </si>
  <si>
    <t>82</t>
  </si>
  <si>
    <t>899204112</t>
  </si>
  <si>
    <t>Osazení mříží litinových včetně rámů a košů na bahno pro třídu zatížení D400, E600</t>
  </si>
  <si>
    <t>41670198</t>
  </si>
  <si>
    <t>83</t>
  </si>
  <si>
    <t>28661789</t>
  </si>
  <si>
    <t>koš kalový ocelový pro silniční vpusť 425mm vč. madla</t>
  </si>
  <si>
    <t>-618815205</t>
  </si>
  <si>
    <t>84</t>
  </si>
  <si>
    <t>55242320</t>
  </si>
  <si>
    <t>mříž vtoková litinová plochá 500x500mm</t>
  </si>
  <si>
    <t>-1252333428</t>
  </si>
  <si>
    <t>"pro ul. vpust, s pantem, dle osazení" 1</t>
  </si>
  <si>
    <t>Ostatní konstrukce a práce, bourání</t>
  </si>
  <si>
    <t>85</t>
  </si>
  <si>
    <t>914511112</t>
  </si>
  <si>
    <t>Montáž sloupku dopravních značek délky do 3,5 m s betonovým základem a patkou D 60 mm</t>
  </si>
  <si>
    <t>1914541090</t>
  </si>
  <si>
    <t>Montáž sloupku dopravních značek délky do 3,5 m do hliníkové patky pro sloupek D 60 mm</t>
  </si>
  <si>
    <t>"přesunuté svislé dopravní značky vč. sloupku" 2</t>
  </si>
  <si>
    <t>86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</si>
  <si>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</si>
  <si>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</si>
  <si>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</si>
  <si>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</si>
  <si>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344,19</t>
  </si>
  <si>
    <t>87</t>
  </si>
  <si>
    <t>59217031</t>
  </si>
  <si>
    <t>obrubník betonový silniční 1000x150x250mm</t>
  </si>
  <si>
    <t>-323639300</t>
  </si>
  <si>
    <t>"bet. silniční obrubníky dle výk. výměr" 344,19</t>
  </si>
  <si>
    <t>88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</si>
  <si>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</si>
  <si>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</si>
  <si>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</si>
  <si>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</si>
  <si>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"osazení parkových obrubníků ,dle výk.výměr" 49,24</t>
  </si>
  <si>
    <t>89</t>
  </si>
  <si>
    <t>59217016</t>
  </si>
  <si>
    <t>obrubník betonový chodníkový 1000x80x250mm</t>
  </si>
  <si>
    <t>-957813265</t>
  </si>
  <si>
    <t>"parkový obrubník, dle osazení" 49,24</t>
  </si>
  <si>
    <t>90</t>
  </si>
  <si>
    <t>919112213</t>
  </si>
  <si>
    <t>Řezání spár pro vytvoření komůrky š 10 mm hl 25 mm pro těsnící zálivku v živičném krytu</t>
  </si>
  <si>
    <t>-1690523126</t>
  </si>
  <si>
    <t>Řezání dilatačních spár v živičném krytu vytvoření komůrky pro těsnící zálivku šířky 10 mm, hloubky 25 mm</t>
  </si>
  <si>
    <t>"dle řezání AB krytu" 25,13</t>
  </si>
  <si>
    <t>91</t>
  </si>
  <si>
    <t>919121213</t>
  </si>
  <si>
    <t>Těsnění spár zálivkou za studena pro komůrky š 10 mm hl 25 mm bez těsnicího profilu</t>
  </si>
  <si>
    <t>1863658957</t>
  </si>
  <si>
    <t>Utěsnění dilatačních spár zálivkou za studena v cementobetonovém nebo živičném krytu včetně adhezního nátěru bez těsnicího profilu pod zálivkou, pro komůrky šířky 10 mm, hloubky 25 mm</t>
  </si>
  <si>
    <t>Uvažovat vytryskání spáry horkým vzduchem, aplikaci vysoce modifikované bitumenové zálivky s následným posypem plastovou drtí.</t>
  </si>
  <si>
    <t>92</t>
  </si>
  <si>
    <t>919521180</t>
  </si>
  <si>
    <t>Zřízení silničního propustku z trub betonových nebo ŽB DN 1000</t>
  </si>
  <si>
    <t>-809548928</t>
  </si>
  <si>
    <t>Zřízení silničního propustku z trub betonových nebo železobetonových DN 1000 mm</t>
  </si>
  <si>
    <t>"propustek ze ŽB trub DN1000, dle výk. výměr" 11,5</t>
  </si>
  <si>
    <t>včetně sedlového lože z betonu C20/25</t>
  </si>
  <si>
    <t>včetně podkladní vrstvy z betonu C12/55</t>
  </si>
  <si>
    <t>viz. výkres propustku</t>
  </si>
  <si>
    <t>93</t>
  </si>
  <si>
    <t>59222003</t>
  </si>
  <si>
    <t>trouba ŽB hrdlová DN 1000</t>
  </si>
  <si>
    <t>191028120</t>
  </si>
  <si>
    <t>"pro propustek, 3 ks, dl. 7.5 m" 7,5</t>
  </si>
  <si>
    <t>přičteno ztratné 1%</t>
  </si>
  <si>
    <t>7,5*1,01 'Přepočtené koeficientem množství</t>
  </si>
  <si>
    <t>94</t>
  </si>
  <si>
    <t>59222085</t>
  </si>
  <si>
    <t>trouba ŽB hrdlová propojovací DN 1000</t>
  </si>
  <si>
    <t>-1360410159</t>
  </si>
  <si>
    <t>uvažuje se pro zkosené trouby na vtoku a výtoku z výroby</t>
  </si>
  <si>
    <t>"2 ks, dl 2.0 m" 2*2</t>
  </si>
  <si>
    <t>4*1,01 'Přepočtené koeficientem množství</t>
  </si>
  <si>
    <t>95</t>
  </si>
  <si>
    <t>919726202</t>
  </si>
  <si>
    <t>Geotextilie pro vyztužení, separaci a filtraci tkaná z PP podélná pevnost v tahu přes 15 do 50 kN/m</t>
  </si>
  <si>
    <t>469897062</t>
  </si>
  <si>
    <t>Geotextilie tkaná pro vyztužení, separaci nebo filtraci z polypropylenu, podélná pevnost v tahu přes 15 do 50 kN/m</t>
  </si>
  <si>
    <t>separační geotextilie na parapláň</t>
  </si>
  <si>
    <t>"plocha parapláně dle úpravy pláně" 814,38</t>
  </si>
  <si>
    <t>"přičtou se svislé, šikmé plochy (cca 25%)" 814,38*0,25</t>
  </si>
  <si>
    <t>96</t>
  </si>
  <si>
    <t>919735111</t>
  </si>
  <si>
    <t>Řezání stávajícího živičného krytu hl do 50 mm</t>
  </si>
  <si>
    <t>-1843732894</t>
  </si>
  <si>
    <t>Řezání stávajícího živičného krytu nebo podkladu hloubky do 50 mm</t>
  </si>
  <si>
    <t>"řezání AB krytu dle výk. výměr" 25,13</t>
  </si>
  <si>
    <t>97</t>
  </si>
  <si>
    <t>966005111</t>
  </si>
  <si>
    <t>Rozebrání a odstranění silničního zábradlí se sloupky osazenými s betonovými patkami</t>
  </si>
  <si>
    <t>1640189570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</si>
  <si>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</t>
  </si>
  <si>
    <t>"odstranění zábradlí dle výk. výměr" 7,0</t>
  </si>
  <si>
    <t>98</t>
  </si>
  <si>
    <t>966006132</t>
  </si>
  <si>
    <t>Odstranění značek dopravních nebo orientačních se sloupky s betonovými patkami</t>
  </si>
  <si>
    <t>217172655</t>
  </si>
  <si>
    <t>Odstranění dopravních nebo orientačních značek se sloupkem s uložením hmot na vzdálenost do 20 m nebo s naložením na dopravní prostředek, se zásypem jam a jeho zhutněním s betonovou patkou</t>
  </si>
  <si>
    <t>"přesunuté svislé DZ se sloupky dle výk. výměr" 2</t>
  </si>
  <si>
    <t>99</t>
  </si>
  <si>
    <t>966008114</t>
  </si>
  <si>
    <t>Bourání trubního propustku DN přes 800 do 1200</t>
  </si>
  <si>
    <t>-1179241781</t>
  </si>
  <si>
    <t>Bourání trubního propustku s odklizením a uložením vybouraného materiálu na skládku na vzdálenost do 3 m nebo s naložením na dopravní prostředek z trub betonových nebo železobetonových DN přes 800 do 1200 mm</t>
  </si>
  <si>
    <t>"potrubí včetně lože, dle výk. výměr" 7,6</t>
  </si>
  <si>
    <t>100</t>
  </si>
  <si>
    <t>966008311</t>
  </si>
  <si>
    <t>Bourání čela trubního propustku z betonu železového</t>
  </si>
  <si>
    <t>-2123502171</t>
  </si>
  <si>
    <t>Bourání trubního propustku s odklizením a uložením vybouraného materiálu na skládku na vzdálenost do 3 m nebo s naložením na dopravní prostředek čela z betonu železového</t>
  </si>
  <si>
    <t>"bourání čel propustku, dle výk. výměr" 3,8*0,7*2,2*2</t>
  </si>
  <si>
    <t>979054451</t>
  </si>
  <si>
    <t>Očištění vybouraných zámkových dlaždic s původním spárováním z kameniva těženého</t>
  </si>
  <si>
    <t>1593193379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</si>
  <si>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</si>
  <si>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"čištění vybourané ZD pro zpětné použití, předláždění dle výk. výměr" 0,76</t>
  </si>
  <si>
    <t>102</t>
  </si>
  <si>
    <t>979071021</t>
  </si>
  <si>
    <t>Očištění dlažebních kostek drobných s původním spárováním kamenivem těženým při překopech ing sítí</t>
  </si>
  <si>
    <t>1303112156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</si>
  <si>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</si>
  <si>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"čištění vybouraných kostek pro zpětné použití, předláždění dle výk. výměr" 1,91</t>
  </si>
  <si>
    <t>997</t>
  </si>
  <si>
    <t>Přesun sutě</t>
  </si>
  <si>
    <t>103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</si>
  <si>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</si>
  <si>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</si>
  <si>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</si>
  <si>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 km</t>
  </si>
  <si>
    <t>"Kamenivo drcené" 2,718</t>
  </si>
  <si>
    <t>"vyfrézovaný materiál" 1,121</t>
  </si>
  <si>
    <t>odvoz vybouraných asf. směsí pro RS na deponii a zpět do 500 m</t>
  </si>
  <si>
    <t>"odstraněný PM" (698,79*0,21)*2,4*2</t>
  </si>
  <si>
    <t>104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</si>
  <si>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</si>
  <si>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</si>
  <si>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</si>
  <si>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 ceně za každý další i započatý 1 km přes 1 km</t>
  </si>
  <si>
    <t>uvažován odvoz na recylační skládku do 21 km</t>
  </si>
  <si>
    <t>"Kamenivo drcené" 2,718*(21-1)</t>
  </si>
  <si>
    <t>"vyfrézovaný materiál" 1,121*(21-1)</t>
  </si>
  <si>
    <t>105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</si>
  <si>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</si>
  <si>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</si>
  <si>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</si>
  <si>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 km</t>
  </si>
  <si>
    <t>"odstraněné bet. desky" 0,711</t>
  </si>
  <si>
    <t>"čela propustku" 28,090</t>
  </si>
  <si>
    <t>106</t>
  </si>
  <si>
    <t>997221569</t>
  </si>
  <si>
    <t>Příplatek ZKD 1 km u vodorovné dopravy suti z kusových materiálů</t>
  </si>
  <si>
    <t>1892259922</t>
  </si>
  <si>
    <t>"odstraněné bet. desky" 0,711*(21-1)</t>
  </si>
  <si>
    <t>"čela propustku" 28,090*(21-1)</t>
  </si>
  <si>
    <t>107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</si>
  <si>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</si>
  <si>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</si>
  <si>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</si>
  <si>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 km</t>
  </si>
  <si>
    <t>Na recyklační centrum do 21 km</t>
  </si>
  <si>
    <t>"vybourané obrubníky" 1,396+1,143</t>
  </si>
  <si>
    <t>"potrubí propustku" 23,256</t>
  </si>
  <si>
    <t>na deponii stavebníka do 3 km</t>
  </si>
  <si>
    <t>"odstraněné zábradlí" 0,245</t>
  </si>
  <si>
    <t>108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</si>
  <si>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</si>
  <si>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</si>
  <si>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</si>
  <si>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 ceně za každý další i započatý 1 km přes 1 km</t>
  </si>
  <si>
    <t>"vybourané obrubníky" (1,396+1,143)*(21-1)</t>
  </si>
  <si>
    <t>"potrubí propustku" 23,256*(21-1)</t>
  </si>
  <si>
    <t>"odstraněné zábradlí" 0,245*(3-1)</t>
  </si>
  <si>
    <t>109</t>
  </si>
  <si>
    <t>997221611</t>
  </si>
  <si>
    <t>Nakládání suti na dopravní prostředky pro vodorovnou dopravu</t>
  </si>
  <si>
    <t>1916761660</t>
  </si>
  <si>
    <t>Nakládání na dopravní prostředky pro vodorovnou dopravu suti</t>
  </si>
  <si>
    <t>nakládání rozfrézované PM na stavbě a deponii</t>
  </si>
  <si>
    <t>(698,79*0,21)*2,4*2</t>
  </si>
  <si>
    <t>110</t>
  </si>
  <si>
    <t>997221861</t>
  </si>
  <si>
    <t>Poplatek za uložení stavebního odpadu na recyklační skládce (skládkovné) z prostého betonu pod kódem 17 01 01</t>
  </si>
  <si>
    <t>1461805405</t>
  </si>
  <si>
    <t>Poplatek za uložení stavebního odpadu na recyklační skládce (skládkovné) z prostého betonu zatříděného do Katalogu odpadů pod kódem 17 01 01</t>
  </si>
  <si>
    <t>Recyklační centrum, Jivno</t>
  </si>
  <si>
    <t>111</t>
  </si>
  <si>
    <t>997221862</t>
  </si>
  <si>
    <t>Poplatek za uložení stavebního odpadu na recyklační skládce (skládkovné) z armovaného betonu pod kódem 17 01 01</t>
  </si>
  <si>
    <t>-543556749</t>
  </si>
  <si>
    <t>Poplatek za uložení stavebního odpadu na recyklační skládce (skládkovné) z armovaného betonu zatříděného do Katalogu odpadů pod kódem 17 01 01</t>
  </si>
  <si>
    <t>112</t>
  </si>
  <si>
    <t>997221873</t>
  </si>
  <si>
    <t>-1747843607</t>
  </si>
  <si>
    <t>113</t>
  </si>
  <si>
    <t>997221875</t>
  </si>
  <si>
    <t>Poplatek za uložení stavebního odpadu na recyklační skládce (skládkovné) asfaltového bez obsahu dehtu zatříděného do Katalogu odpadů pod kódem 17 03 02</t>
  </si>
  <si>
    <t>1335400788</t>
  </si>
  <si>
    <t>998</t>
  </si>
  <si>
    <t>Přesun hmot</t>
  </si>
  <si>
    <t>114</t>
  </si>
  <si>
    <t>998225111</t>
  </si>
  <si>
    <t>Přesun hmot pro pozemní komunikace s krytem z kamene, monolitickým betonovým nebo živičným</t>
  </si>
  <si>
    <t>-649799546</t>
  </si>
  <si>
    <t>Přesun hmot pro komunikace s krytem z kameniva, monolitickým betonovým nebo živičným dopravní vzdálenost do 200 m jakékoliv délky objektu</t>
  </si>
  <si>
    <t>115</t>
  </si>
  <si>
    <t>000Překl 24</t>
  </si>
  <si>
    <t>Úprava polohy kabelu, včetně doplnění ochrany</t>
  </si>
  <si>
    <t>-1029448613</t>
  </si>
  <si>
    <t>úprava polohy sděl. kabelů , včetně zemních prací a chráničky</t>
  </si>
  <si>
    <t>"dle výk. výměr" 137,47</t>
  </si>
  <si>
    <t>úprava polohy sil. kabelů NN , včetně zemních prací a chráničky</t>
  </si>
  <si>
    <t>"dle výk. výměr" 130,58</t>
  </si>
  <si>
    <t>116</t>
  </si>
  <si>
    <t>000Překl 16</t>
  </si>
  <si>
    <t>Překládka plynovodu, demontáž a montáž</t>
  </si>
  <si>
    <t>1581527043</t>
  </si>
  <si>
    <t>"stranové přeložení plynovodu, dle výk. výměr" 6,18</t>
  </si>
  <si>
    <t>přeložení potrubí plynovodu ze stávající římsy mostu do země</t>
  </si>
  <si>
    <t>uvažováno po dohodě se správcem potrubí</t>
  </si>
  <si>
    <t>komplet demontáž + montáž, včetně zemních prací</t>
  </si>
  <si>
    <t>301 - Vodovod</t>
  </si>
  <si>
    <t>414461956</t>
  </si>
  <si>
    <t xml:space="preserve">pro přečerpávání spodní vody </t>
  </si>
  <si>
    <t>"uvažuje se 20 prac. dní po 8 hod" 20*8</t>
  </si>
  <si>
    <t>121151103</t>
  </si>
  <si>
    <t>Sejmutí ornice plochy do 100 m2 tl vrstvy do 200 mm strojně</t>
  </si>
  <si>
    <t>-1107540062</t>
  </si>
  <si>
    <t>Sejmutí ornice strojně při souvislé ploše do 100 m2, tl. vrstvy do 200 mm</t>
  </si>
  <si>
    <t>"odhumusování tl. 0.1 m, dle výk. výměr" 14,0</t>
  </si>
  <si>
    <t>132254204</t>
  </si>
  <si>
    <t>Hloubení zapažených rýh š do 2000 mm v hornině třídy těžitelnosti I skupiny 3 objem do 500 m3</t>
  </si>
  <si>
    <t>-1337199817</t>
  </si>
  <si>
    <t>Hloubení zapažených rýh šířky přes 800 do 2 000 mm strojně s urovnáním dna do předepsaného profilu a spádu v hornině třídy těžitelnosti I skupiny 3 přes 100 do 500 m3</t>
  </si>
  <si>
    <t>"Pro řad A dle výkazu výměr" 138,06</t>
  </si>
  <si>
    <t>"Pro úpravu na st. řadu, dle výk. výměr" 4,90</t>
  </si>
  <si>
    <t>Těžitelnost uvažována 100% ve tř. 3</t>
  </si>
  <si>
    <t>těžitelnost vykazovat dle skutečnosti</t>
  </si>
  <si>
    <t>139001101</t>
  </si>
  <si>
    <t>Příplatek za ztížení vykopávky v blízkosti podzemního vedení</t>
  </si>
  <si>
    <t>648664767</t>
  </si>
  <si>
    <t>Příplatek k cenám hloubených vykopávek za ztížení vykopávky v blízkosti podzemního vedení nebo výbušnin pro jakoukoliv třídu horniny</t>
  </si>
  <si>
    <t>uvažováno 20% z výkopu rýhy dle výkazu výměr</t>
  </si>
  <si>
    <t>142,96*0,20</t>
  </si>
  <si>
    <t>64116741</t>
  </si>
  <si>
    <t>"dle výk. výměr" 394,76</t>
  </si>
  <si>
    <t>151101102</t>
  </si>
  <si>
    <t>Zřízení příložného pažení a rozepření stěn rýh hl přes 2 do 4 m</t>
  </si>
  <si>
    <t>-908006864</t>
  </si>
  <si>
    <t>Zřízení pažení a rozepření stěn rýh pro podzemní vedení příložné pro jakoukoliv mezerovitost, hloubky přes 2 do 4 m</t>
  </si>
  <si>
    <t>"dle výk. výměr" 29,79</t>
  </si>
  <si>
    <t>-1726112972</t>
  </si>
  <si>
    <t>"dle zřízení" 394,76</t>
  </si>
  <si>
    <t>151101112</t>
  </si>
  <si>
    <t>Odstranění příložného pažení a rozepření stěn rýh hl přes 2 do 4 m</t>
  </si>
  <si>
    <t>1271786465</t>
  </si>
  <si>
    <t>Odstranění pažení a rozepření stěn rýh pro podzemní vedení s uložením materiálu na vzdálenost do 3 m od kraje výkopu příložné, hloubky přes 2 do 4 m</t>
  </si>
  <si>
    <t>"dle zřízení" 29,79</t>
  </si>
  <si>
    <t>-103338968</t>
  </si>
  <si>
    <t>"rýhy" 142,96</t>
  </si>
  <si>
    <t>"odečte se zásyp" -81,563</t>
  </si>
  <si>
    <t>-2111946661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</si>
  <si>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</si>
  <si>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přemístění" 61,397*(21-10)</t>
  </si>
  <si>
    <t>-1122214322</t>
  </si>
  <si>
    <t>"přebytečná zemina dle přepravy" 61,397*1,8</t>
  </si>
  <si>
    <t>-1229880877</t>
  </si>
  <si>
    <t>zásyp uvažován zeminou z výkopu rýh těž.tř.3.-5. a nakupovaného materálu do AZ</t>
  </si>
  <si>
    <t>"celkový výkop rýh" 142,96</t>
  </si>
  <si>
    <t>"odečte se obsyp včetně potrubí" -37,423</t>
  </si>
  <si>
    <t>"odečte se lože pod potrubí řadů" -0,1*0,8*(118,37+1,5)</t>
  </si>
  <si>
    <t>"odečte se sanace zákl. spáry" -0,15*0,8*(118,37+1,5)</t>
  </si>
  <si>
    <t>Poznámka: pro zásyp použít zeminy nad hladinou podzemní vody z důvodu vlhkosti a hutnění.</t>
  </si>
  <si>
    <t>175111101</t>
  </si>
  <si>
    <t>Obsypání potrubí ručně sypaninou bez prohození, uloženou do 3 m</t>
  </si>
  <si>
    <t>1836998666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</si>
  <si>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</si>
  <si>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"řad A, De 90" 0,80*(0,09+0,3)*118,37</t>
  </si>
  <si>
    <t>"Pro úpravu na st. řadu, bere se cca" 0,80*(0,11+0,3)*1,5</t>
  </si>
  <si>
    <t>odečte se zemina vytlačená potrubím řadů De 90</t>
  </si>
  <si>
    <t>-3,14*0,045*0,045*118,37</t>
  </si>
  <si>
    <t>-2124721596</t>
  </si>
  <si>
    <t>"pro obsyp" 36,67*2,0</t>
  </si>
  <si>
    <t>-753940082</t>
  </si>
  <si>
    <t>"ohumusování v rovině tl.100 mm dle výk. výměr" 14,0</t>
  </si>
  <si>
    <t>využije se sejmutá ornice</t>
  </si>
  <si>
    <t>1723637324</t>
  </si>
  <si>
    <t>"dle ohumusování v rovině dle výk. výměr" 14,0</t>
  </si>
  <si>
    <t>1988660007</t>
  </si>
  <si>
    <t>14,0*0,03</t>
  </si>
  <si>
    <t>1449566455</t>
  </si>
  <si>
    <t>14,0*10*10*0,001</t>
  </si>
  <si>
    <t>451541111</t>
  </si>
  <si>
    <t>Lože pod potrubí otevřený výkop ze štěrkodrtě</t>
  </si>
  <si>
    <t>-61191012</t>
  </si>
  <si>
    <t>Lože pod potrubí, stoky a drobné objekty v otevřeném výkopu ze štěrkodrtě 0-63 mm</t>
  </si>
  <si>
    <t>pro sanaci základové spáry v tl. 0.15 m</t>
  </si>
  <si>
    <t>uvažovat kam. drcené fr. 32-63</t>
  </si>
  <si>
    <t>0,8*0,15*(118,37+1,5)</t>
  </si>
  <si>
    <t>-1516010730</t>
  </si>
  <si>
    <t>"lože pod potrubí " 0,1*0,8*(118,37+1,5)</t>
  </si>
  <si>
    <t>452313131</t>
  </si>
  <si>
    <t>Podkladní bloky z betonu prostého bez zvýšených nároků na prostředí tř. C 12/15 otevřený výkop</t>
  </si>
  <si>
    <t>246282165</t>
  </si>
  <si>
    <t>Podkladní a zajišťovací konstrukce z betonu prostého v otevřeném výkopu bez zvýšených nároků na prostředí bloky pro potrubí z betonu tř. C 12/15</t>
  </si>
  <si>
    <t xml:space="preserve">betonové bloky -1 blok cca á 0,1 m3  </t>
  </si>
  <si>
    <t>"dle klad. schéma" 4*0,1</t>
  </si>
  <si>
    <t>452353101</t>
  </si>
  <si>
    <t>Bednění podkladních bloků otevřený výkop</t>
  </si>
  <si>
    <t>-42838390</t>
  </si>
  <si>
    <t>Bednění podkladních a zajišťovacích konstrukcí v otevřeném výkopu bloků pro potrubí</t>
  </si>
  <si>
    <t>"uvažuje se 1 m2/blok" 4*1</t>
  </si>
  <si>
    <t>850311811</t>
  </si>
  <si>
    <t>Bourání stávajícího potrubí z trub litinových DN 150</t>
  </si>
  <si>
    <t>549568091</t>
  </si>
  <si>
    <t>Bourání stávajícího potrubí z trub litinových hrdlových nebo přírubových v otevřeném výkopu DN do 150</t>
  </si>
  <si>
    <t>odstranění st. potrubí vodovodu v kolizi s novým potrubím</t>
  </si>
  <si>
    <t>"dle výk. výměr" 68,0</t>
  </si>
  <si>
    <t>857241131</t>
  </si>
  <si>
    <t>Montáž litinových tvarovek jednoosých hrdlových otevřený výkop s integrovaným těsněním DN 80</t>
  </si>
  <si>
    <t>-1438603010</t>
  </si>
  <si>
    <t>Montáž litinových tvarovek na potrubí litinovém tlakovém jednoosých na potrubí z trub hrdlových v otevřeném výkopu, kanálu nebo v šachtě s integrovaným těsněním DN 80</t>
  </si>
  <si>
    <t>"pro úpr. na st. potrubí, spojka D90, dle klad. schéma" 1</t>
  </si>
  <si>
    <t>"pro úpr. na st. potrubí, koleno 90° D90, dle klad. schéma" 1</t>
  </si>
  <si>
    <t>43009009016</t>
  </si>
  <si>
    <t>SPOJKA S2000 90/90</t>
  </si>
  <si>
    <t>-1761234706</t>
  </si>
  <si>
    <t>" dle montáže" 1</t>
  </si>
  <si>
    <t>853509000016</t>
  </si>
  <si>
    <t>TVAROVKA S2000 OBLOUK 90° 90</t>
  </si>
  <si>
    <t>1117439268</t>
  </si>
  <si>
    <t>857243131</t>
  </si>
  <si>
    <t>Montáž litinových tvarovek odbočných hrdlových otevřený výkop s integrovaným těsněním DN 80</t>
  </si>
  <si>
    <t>-1828844880</t>
  </si>
  <si>
    <t>Montáž litinových tvarovek na potrubí litinovém tlakovém odbočných na potrubí z trub hrdlových v otevřeném výkopu, kanálu nebo v šachtě s integrovaným těsněním DN 80</t>
  </si>
  <si>
    <t>"A kus, dle klad. schéma" 1</t>
  </si>
  <si>
    <t>852509008016</t>
  </si>
  <si>
    <t>TVAROVKA S2000 HRDLA / PŘÍRUBA 90-80</t>
  </si>
  <si>
    <t>-474994564</t>
  </si>
  <si>
    <t>857244122</t>
  </si>
  <si>
    <t>Montáž litinových tvarovek odbočných přírubových otevřený výkop DN 80</t>
  </si>
  <si>
    <t>52058496</t>
  </si>
  <si>
    <t>Montáž litinových tvarovek na potrubí litinovém tlakovém odbočných na potrubí z trub přírubových v otevřeném výkopu, kanálu nebo v šachtě DN 80</t>
  </si>
  <si>
    <t>"T kus DN80/80, dle klad. schéma 1 ks" 1</t>
  </si>
  <si>
    <t>HWL.851008008016</t>
  </si>
  <si>
    <t>TVAROVKA T KUS 80-80</t>
  </si>
  <si>
    <t>1271129627</t>
  </si>
  <si>
    <t>"T kus DN80/80, dle montáže" 1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</si>
  <si>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</si>
  <si>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</si>
  <si>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</si>
  <si>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</si>
  <si>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"přírubové koleno s patkou před hydranty, dle klad. schema" 1</t>
  </si>
  <si>
    <t>"přesuvka EU DN80, dle klad. schéma" 1</t>
  </si>
  <si>
    <t>504908000010</t>
  </si>
  <si>
    <t>4/4 DÍRY KOLENO PATNÍ PŘÍRUBOVÉ 80 - 4/4 DÍRY</t>
  </si>
  <si>
    <t>482623423</t>
  </si>
  <si>
    <t>"dle montáže" 1</t>
  </si>
  <si>
    <t>U100ESP16</t>
  </si>
  <si>
    <t>Duktus U hrdlová přesuvka DN 100  šroubový spoj PFA 16</t>
  </si>
  <si>
    <t>1993229883</t>
  </si>
  <si>
    <t>"přesuvka EU, dle montáže" 1</t>
  </si>
  <si>
    <t>857264122</t>
  </si>
  <si>
    <t>Montáž litinových tvarovek odbočných přírubových otevřený výkop DN 100</t>
  </si>
  <si>
    <t>575400470</t>
  </si>
  <si>
    <t>Montáž litinových tvarovek na potrubí litinovém tlakovém odbočných na potrubí z trub přírubových v otevřeném výkopu, kanálu nebo v šachtě DN 100</t>
  </si>
  <si>
    <t>"T kus DN100/100, dle klad. schéma 1 ks" 1</t>
  </si>
  <si>
    <t>851010010016</t>
  </si>
  <si>
    <t>TVAROVKA T KUS 100-100</t>
  </si>
  <si>
    <t>1625461945</t>
  </si>
  <si>
    <t>"T kus DN100/100, dle montáže" 1</t>
  </si>
  <si>
    <t>871241141</t>
  </si>
  <si>
    <t>Montáž potrubí z PE100 SDR 11 otevřený výkop svařovaných na tupo D 90 x 8,2 mm</t>
  </si>
  <si>
    <t>-1364260264</t>
  </si>
  <si>
    <t>Montáž vodovodního potrubí z plastů v otevřeném výkopu z polyetylenu PE 100 svařovaných na tupo SDR 11/PN16 D 90 x 8,2 mm</t>
  </si>
  <si>
    <t>"řad A  bez tvarovek a armatur, dle klad. schéma" 117,40</t>
  </si>
  <si>
    <t>včetně úpravy st. potrubí v místech napojení</t>
  </si>
  <si>
    <t>včetně montáže přírub v místech napojení na tvarovky a armatury</t>
  </si>
  <si>
    <t>včetně montáže přírub na st. potrubí z PE, De 110 a De 90</t>
  </si>
  <si>
    <t>včetně montáže slepých přírub</t>
  </si>
  <si>
    <t>včetně úpravy stávajícího potrubí</t>
  </si>
  <si>
    <t>28613556</t>
  </si>
  <si>
    <t>potrubí dvouvrstvé PE100 RC SDR11 90x8,2 dl 12m</t>
  </si>
  <si>
    <t>-866895570</t>
  </si>
  <si>
    <t>"dle montáže " 117,40</t>
  </si>
  <si>
    <t>přičteno ztratné 1.5%</t>
  </si>
  <si>
    <t>117,4*1,015 'Přepočtené koeficientem množství</t>
  </si>
  <si>
    <t>550010011016</t>
  </si>
  <si>
    <t>PŘÍRUBA ISO 100/110</t>
  </si>
  <si>
    <t>-1740601045</t>
  </si>
  <si>
    <t>"dle klad. schéma 1 ks" 1</t>
  </si>
  <si>
    <t>550008009016</t>
  </si>
  <si>
    <t>PŘÍRUBA ISO 80/90</t>
  </si>
  <si>
    <t>64195404</t>
  </si>
  <si>
    <t>"dle klad. schéma 4 ks" 4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</si>
  <si>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</si>
  <si>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</si>
  <si>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</si>
  <si>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 šachtách s osazením zemní soupravy (bez poklopů) DN 80</t>
  </si>
  <si>
    <t>"šoupě DN80, dle klad. schéma" 3</t>
  </si>
  <si>
    <t>400208000016</t>
  </si>
  <si>
    <t>ŠOUPĚ E2 PŘÍRUBOVÉ KRÁTKÉ 80</t>
  </si>
  <si>
    <t>-112248232</t>
  </si>
  <si>
    <t>"dle montáže" 3</t>
  </si>
  <si>
    <t>950205010003</t>
  </si>
  <si>
    <t>SOUPRAVA ZEMNÍ TELESKOPICKÁ E2/E3-1,3 -1,8 50-100 (1,3-1,8m)</t>
  </si>
  <si>
    <t>-121054946</t>
  </si>
  <si>
    <t>"pro šoupata DN80  dle klad. schéma" 3</t>
  </si>
  <si>
    <t>"pro šoupata DN100  dle klad. schéma" 1</t>
  </si>
  <si>
    <t>"pro šoupě reduk. DN100/80  dle klad. schéma" 2</t>
  </si>
  <si>
    <t>891261112</t>
  </si>
  <si>
    <t>Montáž vodovodních šoupátek otevřený výkop DN 100</t>
  </si>
  <si>
    <t>190531378</t>
  </si>
  <si>
    <t>Montáž vodovodních armatur na potrubí šoupátek nebo klapek uzavíracích v otevřeném výkopu nebo v šachtách s osazením zemní soupravy (bez poklopů) DN 100</t>
  </si>
  <si>
    <t>"šoupě DN100, dle klad. schéma" 1</t>
  </si>
  <si>
    <t>"šoupě reduk. DN100/80  dle klad. schéma" 2</t>
  </si>
  <si>
    <t>400210000016</t>
  </si>
  <si>
    <t>ŠOUPĚ E2 PŘÍRUBOVÉ KRÁTKÉ 100</t>
  </si>
  <si>
    <t>81553248</t>
  </si>
  <si>
    <t>415010008016</t>
  </si>
  <si>
    <t>ŠOUPĚ E2/E3 PŘÍRUBOVÉ REDUKOVANÉ 100/80</t>
  </si>
  <si>
    <t>-452061646</t>
  </si>
  <si>
    <t>"dle montáže" 2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</si>
  <si>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</si>
  <si>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</si>
  <si>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</si>
  <si>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</si>
  <si>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>"hydrant dle klad. schema" 1</t>
  </si>
  <si>
    <t>D49008012516</t>
  </si>
  <si>
    <t>HYDRANT PODZEMNÍ PLNOPRŮTOKOVÝ 80/1,25 m</t>
  </si>
  <si>
    <t>227248686</t>
  </si>
  <si>
    <t>"dle montáže nových hydrantů, dle klad. schema" 1</t>
  </si>
  <si>
    <t>891261811</t>
  </si>
  <si>
    <t>Demontáž vodovodních šoupátek otevřený výkop DN 100</t>
  </si>
  <si>
    <t>-882141854</t>
  </si>
  <si>
    <t>Demontáž vodovodních armatur na potrubí šoupátek nebo klapek uzavíracích v otevřeném výkopu nebo v šachtách DN 100</t>
  </si>
  <si>
    <t>"demontáž šoupat, dle výk. výměr" 3</t>
  </si>
  <si>
    <t>"demontáž hydrantů, dle výk. výměr" 1</t>
  </si>
  <si>
    <t>892273122</t>
  </si>
  <si>
    <t>Proplach a dezinfekce vodovodního potrubí DN od 80 do 125</t>
  </si>
  <si>
    <t>1213089359</t>
  </si>
  <si>
    <t>"dle délky řadu" 118,37+1,5</t>
  </si>
  <si>
    <t>892241111</t>
  </si>
  <si>
    <t>Tlaková zkouška vodou potrubí DN do 80</t>
  </si>
  <si>
    <t>-1330723857</t>
  </si>
  <si>
    <t>Tlakové zkoušky vodou na potrubí DN do 80</t>
  </si>
  <si>
    <t>892372111</t>
  </si>
  <si>
    <t>Zabezpečení konců potrubí DN do 300 při tlakových zkouškách vodou</t>
  </si>
  <si>
    <t>-1503562027</t>
  </si>
  <si>
    <t>Tlakové zkoušky vodou zabezpečení konců potrubí při tlakových zkouškách DN do 300</t>
  </si>
  <si>
    <t>"uvažuje se 2x" 2</t>
  </si>
  <si>
    <t>899401112</t>
  </si>
  <si>
    <t>Osazení poklopů litinových šoupátkových</t>
  </si>
  <si>
    <t>-1451245018</t>
  </si>
  <si>
    <t>"dle počtu šoupat" 1+3+2</t>
  </si>
  <si>
    <t>422913520</t>
  </si>
  <si>
    <t>poklop litinový šoupátkový pro zemní soupravy osazení do terénu a do vozovky</t>
  </si>
  <si>
    <t>-1861131453</t>
  </si>
  <si>
    <t>"dle osazení" 6</t>
  </si>
  <si>
    <t>00040504</t>
  </si>
  <si>
    <t>Betonová deska pod poklop - šoupátková</t>
  </si>
  <si>
    <t>-1575510184</t>
  </si>
  <si>
    <t>899401113</t>
  </si>
  <si>
    <t>Osazení poklopů litinových hydrantových</t>
  </si>
  <si>
    <t>-1527547420</t>
  </si>
  <si>
    <t>"nové hydranty, dle klad. schema" 1</t>
  </si>
  <si>
    <t>42291452</t>
  </si>
  <si>
    <t>poklop litinový hydrantový DN 80</t>
  </si>
  <si>
    <t>-155189734</t>
  </si>
  <si>
    <t>"dle osazení, nový hydrant" 1</t>
  </si>
  <si>
    <t>000452200</t>
  </si>
  <si>
    <t>Betonová deska pod poklop - hydrantová</t>
  </si>
  <si>
    <t>-1063261958</t>
  </si>
  <si>
    <t>899713111</t>
  </si>
  <si>
    <t>Orientační tabulky na sloupku betonovém nebo ocelovém</t>
  </si>
  <si>
    <t>-1329024871</t>
  </si>
  <si>
    <t>Orientační tabulky na vodovodních a kanalizačních řadech na sloupku ocelovém nebo betonovém</t>
  </si>
  <si>
    <t>pro označení hydrantů a šoupat, montáž na oplocení</t>
  </si>
  <si>
    <t>"dle počtu hnízd hydrantů a šoupat, bere se 3 ks" 3</t>
  </si>
  <si>
    <t>899721111</t>
  </si>
  <si>
    <t>Signalizační vodič DN do 150 mm na potrubí</t>
  </si>
  <si>
    <t>705507658</t>
  </si>
  <si>
    <t>Signalizační vodič na potrubí DN do 150 mm</t>
  </si>
  <si>
    <t>"dle délky řadu + vyvedení" 118,37+1,5</t>
  </si>
  <si>
    <t>dle požadavku správce vodič CY 6 mm2</t>
  </si>
  <si>
    <t>"přičte se dl. vyvedení do poklopů šoupat" 8*1,5</t>
  </si>
  <si>
    <t>899722113</t>
  </si>
  <si>
    <t>Krytí potrubí z plastů výstražnou fólií z PVC 34cm</t>
  </si>
  <si>
    <t>-1359424892</t>
  </si>
  <si>
    <t>Krytí potrubí z plastů výstražnou fólií z PVC šířky 34 cm</t>
  </si>
  <si>
    <t>"dle délky řadů" 118,37+1,5</t>
  </si>
  <si>
    <t>899911251</t>
  </si>
  <si>
    <t>Kluzná objímka výšky 41 mm vnějšího průměru potrubí přes 157 mm do 183 mm</t>
  </si>
  <si>
    <t>10304228</t>
  </si>
  <si>
    <t>Kluzné objímky (pojízdná sedla) pro zasunutí potrubí do chráničky výšky 41 mm vnějšího průměru potrubí přes 157 do 183 mm</t>
  </si>
  <si>
    <t>"bere se cca 5 ks objímek do chráničky" 5</t>
  </si>
  <si>
    <t>899913134</t>
  </si>
  <si>
    <t>Uzavírací manžeta chráničky potrubí DN 80 x 200</t>
  </si>
  <si>
    <t>-858805345</t>
  </si>
  <si>
    <t>Koncové uzavírací manžety chrániček DN potrubí x DN chráničky DN 80 x 200</t>
  </si>
  <si>
    <t>"na začátku a konci chráničky, 2 ks" 2,0</t>
  </si>
  <si>
    <t>899914112</t>
  </si>
  <si>
    <t>Montáž ocelové chráničky D 219 x 10 mm</t>
  </si>
  <si>
    <t>-2052997340</t>
  </si>
  <si>
    <t>Montáž ocelové chráničky v otevřeném výkopu vnějšího průměru D 219 x 10 mm</t>
  </si>
  <si>
    <t>"pro chráničky z PE De 200 na potrubí  vodovodu v místě křížení s propustkem dle výk. výměr"  3,5</t>
  </si>
  <si>
    <t>28613134</t>
  </si>
  <si>
    <t>trubka vodovodní PE100 PN 10 SDR17 200x11,9mm</t>
  </si>
  <si>
    <t>1645560565</t>
  </si>
  <si>
    <t>"dle montáře" 3,5</t>
  </si>
  <si>
    <t>1926521482</t>
  </si>
  <si>
    <t>nadeponii do 3 km</t>
  </si>
  <si>
    <t>"vybourané potrubí" 2,992</t>
  </si>
  <si>
    <t>"vybouraná šoupata" 0,09</t>
  </si>
  <si>
    <t>1898334143</t>
  </si>
  <si>
    <t>"vybourané potrubí" 2,992*(3-1)</t>
  </si>
  <si>
    <t>"vybouraná šoupata" 0,09*(3-1)</t>
  </si>
  <si>
    <t>998276101</t>
  </si>
  <si>
    <t>Přesun hmot pro trubní vedení z trub z plastických hmot otevřený výkop</t>
  </si>
  <si>
    <t>-384745524</t>
  </si>
  <si>
    <t>Přesun hmot pro trubní vedení hloubené z trub z plastických hmot nebo sklolaminátových pro vodovody nebo kanalizace v otevřeném výkopu dopravní vzdálenost do 15 m</t>
  </si>
  <si>
    <t>302 - Jednotná kanalizace</t>
  </si>
  <si>
    <t>CZ63906601</t>
  </si>
  <si>
    <t xml:space="preserve">    3 - Svislé a kompletní konstrukce</t>
  </si>
  <si>
    <t>-177567322</t>
  </si>
  <si>
    <t>-1506488110</t>
  </si>
  <si>
    <t>"Pro stoku B dle výkazu výměr" 282,83</t>
  </si>
  <si>
    <t>1015579821</t>
  </si>
  <si>
    <t>uvažováno 20% z výkopu rýh</t>
  </si>
  <si>
    <t>282,83*0,20</t>
  </si>
  <si>
    <t>663858719</t>
  </si>
  <si>
    <t>"dle výk. výměr" 588,61</t>
  </si>
  <si>
    <t>-1736810607</t>
  </si>
  <si>
    <t>"dle zřízení" 588,61</t>
  </si>
  <si>
    <t>-863476317</t>
  </si>
  <si>
    <t>"dle hloubení rýh tř. těž. I" 282,83</t>
  </si>
  <si>
    <t>"odečte se zásyp" -184,816</t>
  </si>
  <si>
    <t>2098556526</t>
  </si>
  <si>
    <t>"dle vodor. přemístění" 98,014*(21-10)</t>
  </si>
  <si>
    <t>708668845</t>
  </si>
  <si>
    <t>"dle vodorovného přemístění" 98,014*1,8</t>
  </si>
  <si>
    <t>-650795464</t>
  </si>
  <si>
    <t>"rýhy dle výk. výměr" 282,83</t>
  </si>
  <si>
    <t>"odečte se obsyp včetně potrubí" -58,685</t>
  </si>
  <si>
    <t xml:space="preserve">odečte se lože pod potrubí De 250 </t>
  </si>
  <si>
    <t>"stoka B" -0,1*1,0*(110,5-3,8)</t>
  </si>
  <si>
    <t>"odečte se sanace zákl. spáry" -0,15*1,0*110,5</t>
  </si>
  <si>
    <t>odečtou se tělesa šachet</t>
  </si>
  <si>
    <t>"DN1000, prům. hl. 2.40 m" -0,62*0,62*3,14*2,40*4</t>
  </si>
  <si>
    <t>"DN600, prům. hl. 1.76 m" -0,3*0,3*3,14*1,76*1</t>
  </si>
  <si>
    <t>761820191</t>
  </si>
  <si>
    <t>0,3 m nad povrch potrubí z PVC De 250</t>
  </si>
  <si>
    <t>"stoka B" 1,0*(0,25+0,3)*(110,5-3,8)</t>
  </si>
  <si>
    <t>odečte se zemina vytlačená potrubím z PVC De 250</t>
  </si>
  <si>
    <t>"stoka B" -3,14*0,125*0,125*(110,5-3,8)</t>
  </si>
  <si>
    <t>-1834109991</t>
  </si>
  <si>
    <t>"dle obsypání" 53,45*2,0</t>
  </si>
  <si>
    <t>Svislé a kompletní konstrukce</t>
  </si>
  <si>
    <t>359310231</t>
  </si>
  <si>
    <t>Výplň za rubem zdiva stok prostým betonem tř. C 8/10 ve štole</t>
  </si>
  <si>
    <t>1826938324</t>
  </si>
  <si>
    <t>Výplň za rubem cihelného zdiva stok ve štole prostým betonem tř. C 8/10</t>
  </si>
  <si>
    <t>uvažováno pro vyplnění opuštěných úseků stávající stoky hubeným řídkým betonem</t>
  </si>
  <si>
    <t>"uvažováno potrubí DN 300 v délce 68,0 m" 3,14*0,15*0,15*68,0</t>
  </si>
  <si>
    <t>včetně vybourání otvorů pro zalití a potřebných zemních prací</t>
  </si>
  <si>
    <t>včetně ucpávky potrubí v šachtě na p.č. 179/45</t>
  </si>
  <si>
    <t>359901211</t>
  </si>
  <si>
    <t>Monitoring stoky jakékoli výšky na nové kanalizaci</t>
  </si>
  <si>
    <t>-1650669494</t>
  </si>
  <si>
    <t>Monitoring stok (kamerový systém) jakékoli výšky nová kanalizace</t>
  </si>
  <si>
    <t>"kamerová prohlídka dle délky stok" 110,50</t>
  </si>
  <si>
    <t>-2030079544</t>
  </si>
  <si>
    <t>0,15*1,0*110,5</t>
  </si>
  <si>
    <t>-1893679246</t>
  </si>
  <si>
    <t>lože pod potrubí De 250</t>
  </si>
  <si>
    <t>"sběrač B" 0,1*1,0*(110,5-3,8)</t>
  </si>
  <si>
    <t>452112111</t>
  </si>
  <si>
    <t>Osazení betonových prstenců nebo rámů v do 100 mm</t>
  </si>
  <si>
    <t>-541026864</t>
  </si>
  <si>
    <t>Osazení betonových dílců prstenců nebo rámů pod poklopy a mříže, výšky do 100 mm</t>
  </si>
  <si>
    <t>"dle tabulky šachet" 5+5</t>
  </si>
  <si>
    <t>59224012</t>
  </si>
  <si>
    <t>prstenec šachtový vyrovnávací betonový 625x100x80mm</t>
  </si>
  <si>
    <t>-831506997</t>
  </si>
  <si>
    <t>"dle tabulky šachet" 5</t>
  </si>
  <si>
    <t>59224013</t>
  </si>
  <si>
    <t>prstenec šachtový vyrovnávací betonový 625x100x100mm</t>
  </si>
  <si>
    <t>218153788</t>
  </si>
  <si>
    <t>871360320</t>
  </si>
  <si>
    <t>Montáž kanalizačního potrubí hladkého plnostěnného SN 12 z polypropylenu DN 250</t>
  </si>
  <si>
    <t>-1212815315</t>
  </si>
  <si>
    <t>Montáž kanalizačního potrubí z plastů z polypropylenu PP hladkého plnostěnného SN 12 DN 250</t>
  </si>
  <si>
    <t>"potrubí PVC De250, stoka B, dle výk. výměr" 110,5-3,8</t>
  </si>
  <si>
    <t>"odečte se délka odboček" -5*0,32</t>
  </si>
  <si>
    <t>28611108</t>
  </si>
  <si>
    <t>trubka kanalizační PVC-U DN 250x6000mm SN12</t>
  </si>
  <si>
    <t>-194826231</t>
  </si>
  <si>
    <t>"dle montáže potrubí" 105,10</t>
  </si>
  <si>
    <t>105,1*1,015 'Přepočtené koeficientem množství</t>
  </si>
  <si>
    <t>877365221</t>
  </si>
  <si>
    <t>Montáž tvarovek z tvrdého PVC-systém KG nebo z polypropylenu-systém KG 2000 dvouosé DN 250</t>
  </si>
  <si>
    <t>137170025</t>
  </si>
  <si>
    <t>Montáž tvarovek na kanalizačním potrubí z trub z plastu z tvrdého PVC nebo z polypropylenu v otevřeném výkopu dvouosých DN 250</t>
  </si>
  <si>
    <t>"odbočky 250/160 dle výk. výměr" 5</t>
  </si>
  <si>
    <t>28612224</t>
  </si>
  <si>
    <t>odbočka kanalizační plastová PVC KG DN 250x160/45° SN12/16</t>
  </si>
  <si>
    <t>-569619944</t>
  </si>
  <si>
    <t>"dle montáže" 5</t>
  </si>
  <si>
    <t>892362121</t>
  </si>
  <si>
    <t>Tlaková zkouška vzduchem potrubí DN 250 těsnícím vakem ucpávkovým</t>
  </si>
  <si>
    <t>úsek</t>
  </si>
  <si>
    <t>713381365</t>
  </si>
  <si>
    <t>Tlakové zkoušky vzduchem těsnícími vaky ucpávkovými DN 250</t>
  </si>
  <si>
    <t>"včetně ucpávek přípojek" 4</t>
  </si>
  <si>
    <t>894211221</t>
  </si>
  <si>
    <t>Šachty kanalizační kruhové z prostého betonu na potrubí DN 250 nebo 300 dno kamenina</t>
  </si>
  <si>
    <t>-1753554347</t>
  </si>
  <si>
    <t>Šachty kanalizační z prostého betonu výšky vstupu do 1,50 m kruhové s obložením dna kameninou nebo kanalizačními cihlami, na potrubí DN 250 nebo 300</t>
  </si>
  <si>
    <t>"pro šachtu s  bet. monolit. dnem SŠ1, dle tab. šachet" 1</t>
  </si>
  <si>
    <t>na st. KT potrubí, včetně úpravy KT potrubí v místě šachty</t>
  </si>
  <si>
    <t>894411121</t>
  </si>
  <si>
    <t>Zřízení šachet kanalizačních z betonových dílců na potrubí DN přes 200 do 300 dno beton tř. C 25/30</t>
  </si>
  <si>
    <t>-1850599463</t>
  </si>
  <si>
    <t>Zřízení šachet kanalizačních z betonových dílců výšky vstupu do 1,50 m s obložením dna betonem tř. C 25/30, na potrubí DN přes 200 do 300</t>
  </si>
  <si>
    <t>"pro bet. prefa šachty, dle tab. šachet" 3</t>
  </si>
  <si>
    <t>59224029</t>
  </si>
  <si>
    <t>dno betonové šachtové DN 300 betonový žlab i nástupnice 100x78,5x15cm</t>
  </si>
  <si>
    <t>1986101658</t>
  </si>
  <si>
    <t>uvažovat na potrubí z PVC, De 250</t>
  </si>
  <si>
    <t>dle tab. šachet uvažovat dno 1000x685</t>
  </si>
  <si>
    <t>"dle tab. šachet" 3</t>
  </si>
  <si>
    <t>59224066</t>
  </si>
  <si>
    <t>skruž betonová DN 1000x250 PS, 100x25x12cm</t>
  </si>
  <si>
    <t>476956820</t>
  </si>
  <si>
    <t>"dle tab. šachet" 1</t>
  </si>
  <si>
    <t>59224068</t>
  </si>
  <si>
    <t>skruž betonová DN 1000x500 PS, 100x50x12cm</t>
  </si>
  <si>
    <t>748482445</t>
  </si>
  <si>
    <t>59224069</t>
  </si>
  <si>
    <t>skruž betonová DN 1000x1000, 100x100x12cm</t>
  </si>
  <si>
    <t>-62807895</t>
  </si>
  <si>
    <t>59224056</t>
  </si>
  <si>
    <t>kónus pro kanalizační šachty s kapsovým stupadlem 100/62,5x67x12cm</t>
  </si>
  <si>
    <t>-1342720986</t>
  </si>
  <si>
    <t>"dle tab. šachet" 4</t>
  </si>
  <si>
    <t>894812327</t>
  </si>
  <si>
    <t>Revizní a čistící šachta z PP typ DN 600/315 šachtové dno s přítokem tvaru T</t>
  </si>
  <si>
    <t>1198586025</t>
  </si>
  <si>
    <t>Revizní a čistící šachta z polypropylenu PP pro hladké trouby DN 600 šachtové dno (DN šachty / DN trubního vedení) DN 600/315 s přítokem tvaru T</t>
  </si>
  <si>
    <t>revizní šachta DN600 na stoce B</t>
  </si>
  <si>
    <t>894812332</t>
  </si>
  <si>
    <t>Revizní a čistící šachta z PP DN 600 šachtová roura korugovaná světlé hloubky 2000 mm</t>
  </si>
  <si>
    <t>-1222287395</t>
  </si>
  <si>
    <t>Revizní a čistící šachta z polypropylenu PP pro hladké trouby DN 600 roura šachtová korugovaná, světlé hloubky 2 000 mm</t>
  </si>
  <si>
    <t>894812339</t>
  </si>
  <si>
    <t>Příplatek k rourám revizní a čistící šachty z PP DN 600 za uříznutí šachtové roury</t>
  </si>
  <si>
    <t>-783045622</t>
  </si>
  <si>
    <t>Revizní a čistící šachta z polypropylenu PP pro hladké trouby DN 600 Příplatek k cenám 2331 - 2334 za uříznutí šachtové roury</t>
  </si>
  <si>
    <t>894812377</t>
  </si>
  <si>
    <t>Revizní a čistící šachta z PP DN 600 poklop litinový pro třídu zatížení D400 s teleskopickým adaptérem</t>
  </si>
  <si>
    <t>1837389928</t>
  </si>
  <si>
    <t>Revizní a čistící šachta z polypropylenu PP pro hladké trouby DN 600 poklop (mříž) litinový pro třídu zatížení D400 s teleskopickým adaptérem</t>
  </si>
  <si>
    <t>899103112</t>
  </si>
  <si>
    <t>Osazení poklopů litinových nebo ocelových včetně rámů pro třídu zatížení B125, C250</t>
  </si>
  <si>
    <t>524442405</t>
  </si>
  <si>
    <t>Osazení poklopů litinových a ocelových včetně rámů pro třídu zatížení B125, C250</t>
  </si>
  <si>
    <t>"poklopy revizních šachet dle tabulky poklopů" 2</t>
  </si>
  <si>
    <t>28661933</t>
  </si>
  <si>
    <t>poklop šachtový litinový DN 600 pro třídu zatížení B125</t>
  </si>
  <si>
    <t>-1841851770</t>
  </si>
  <si>
    <t>"dle osazení" 2</t>
  </si>
  <si>
    <t>použít poklopy dle požadavků správce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</si>
  <si>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</si>
  <si>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</si>
  <si>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</si>
  <si>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28661935</t>
  </si>
  <si>
    <t>poklop šachtový litinový DN 600 pro třídu zatížení D400</t>
  </si>
  <si>
    <t>-1239823366</t>
  </si>
  <si>
    <t>303 - Vodovodní a kanalizační přípojky</t>
  </si>
  <si>
    <t>1293226283</t>
  </si>
  <si>
    <t>"rozebrání kce ze ZD, dle výk. výměr" 17,30</t>
  </si>
  <si>
    <t>obnova dlážděné plochy</t>
  </si>
  <si>
    <t>včetně nakládání a manipulace v rámci stavby</t>
  </si>
  <si>
    <t>312073764</t>
  </si>
  <si>
    <t>115101201</t>
  </si>
  <si>
    <t>Čerpání vody na dopravní výšku do 10 m průměrný přítok do 500 l/min</t>
  </si>
  <si>
    <t>939611231</t>
  </si>
  <si>
    <t>Čerpání vody na dopravní výšku do 10 m s uvažovaným průměrným přítokem do 500 l/min</t>
  </si>
  <si>
    <t>"uvažuje se 10 prac. dní po 8 hod" 10*8</t>
  </si>
  <si>
    <t>138367573</t>
  </si>
  <si>
    <t>"odhumusování tl. 0.1 m, dle výk. výměr" 8,2</t>
  </si>
  <si>
    <t>122251101</t>
  </si>
  <si>
    <t>Odkopávky a prokopávky nezapažené v hornině třídy těžitelnosti I skupiny 3 objem do 20 m3 strojně</t>
  </si>
  <si>
    <t>-1203076623</t>
  </si>
  <si>
    <t>Odkopávky a prokopávky nezapažené strojně v hornině třídy těžitelnosti I skupiny 3 do 20 m3</t>
  </si>
  <si>
    <t>"výkop pro obnovu dl. plochy" 17,3*0,1</t>
  </si>
  <si>
    <t>132254203</t>
  </si>
  <si>
    <t>Hloubení zapažených rýh š do 2000 mm v hornině třídy těžitelnosti I skupiny 3 objem do 100 m3</t>
  </si>
  <si>
    <t>2138435432</t>
  </si>
  <si>
    <t>Hloubení zapažených rýh šířky přes 800 do 2 000 mm strojně s urovnáním dna do předepsaného profilu a spádu v hornině třídy těžitelnosti I skupiny 3 přes 50 do 100 m3</t>
  </si>
  <si>
    <t>"Pro vodovodní přípojky dle výkazu výměr z úrovně silniční pláně" 33,28</t>
  </si>
  <si>
    <t>"Pro kanalizační přípojky dle výkazu výměr z úrovně silniční pláně" 47,16</t>
  </si>
  <si>
    <t>třídu těžitelnosti vykazovat dle skutečnosti</t>
  </si>
  <si>
    <t>133254101</t>
  </si>
  <si>
    <t>Hloubení šachet zapažených v hornině třídy těžitelnosti I skupiny 3 objem do 20 m3</t>
  </si>
  <si>
    <t>-714777893</t>
  </si>
  <si>
    <t>Hloubení zapažených šachet strojně v hornině třídy těžitelnosti I skupiny 3 do 20 m3</t>
  </si>
  <si>
    <t>hloubení šachty pro vodoměrnou šachtu, 1 ks</t>
  </si>
  <si>
    <t>cca hloubka 1.8 m, půdor 2.0x1.7 m</t>
  </si>
  <si>
    <t>"dle výk. výměr" 2,0*1,7*1,8*1,0</t>
  </si>
  <si>
    <t>"uvažováno 100% z celkového výkopu tř. těž. 3"</t>
  </si>
  <si>
    <t>vykazovat dle skutečné tř. těžitelnosti</t>
  </si>
  <si>
    <t>720923250</t>
  </si>
  <si>
    <t>"dle hloubení rýh" 80,44*0,2</t>
  </si>
  <si>
    <t>-1360357044</t>
  </si>
  <si>
    <t>plocha pažení rýh vodovodních přípojek</t>
  </si>
  <si>
    <t>"dle výk. výměr" 83,20</t>
  </si>
  <si>
    <t>plocha pažení rýh kanalizačních přípojek</t>
  </si>
  <si>
    <t>"dle výk. výměr" 104,80</t>
  </si>
  <si>
    <t>-1471698305</t>
  </si>
  <si>
    <t>"dle zřízení" 188,0</t>
  </si>
  <si>
    <t>398153329</t>
  </si>
  <si>
    <t>"dle odkopávky" 1,73</t>
  </si>
  <si>
    <t>"dle hloubení rýh tř. těž. I" 80,44</t>
  </si>
  <si>
    <t>"dle hloubení šachet tř. těž. I" 6,12</t>
  </si>
  <si>
    <t>"odečte se zásyp" -59,896</t>
  </si>
  <si>
    <t>1874548166</t>
  </si>
  <si>
    <t>"dle vodor. přemístění" 28,394*(21-10)</t>
  </si>
  <si>
    <t>-850673370</t>
  </si>
  <si>
    <t>"dle vodor. přemístění" 28,394*1,8</t>
  </si>
  <si>
    <t>965969141</t>
  </si>
  <si>
    <t>"výkop rýh" 80,44</t>
  </si>
  <si>
    <t>"výkop šachet" 6,12</t>
  </si>
  <si>
    <t>"odečte se obsyp včetně potrubí" -19,295</t>
  </si>
  <si>
    <t>odečte se lože pod potrubí vodovodních přípojek</t>
  </si>
  <si>
    <t>-0,1*0,8*32,0</t>
  </si>
  <si>
    <t>odečte se lože pod potrubí kanalizačních přípojek</t>
  </si>
  <si>
    <t>-0,1*0,90*26,20</t>
  </si>
  <si>
    <t>odečte se těleso vodom. šachty</t>
  </si>
  <si>
    <t>-1,36*1,06*1,7</t>
  </si>
  <si>
    <t>-2068067809</t>
  </si>
  <si>
    <t>0,3 m nad povrch potrubí vodovodních přípojek</t>
  </si>
  <si>
    <t>0,8*0,33*32,0</t>
  </si>
  <si>
    <t>0,3 m nad povrch potrubí kanalizačních přípojek</t>
  </si>
  <si>
    <t>"De160" 0,9*0,46*26,20</t>
  </si>
  <si>
    <t>"De160" -3,14*0,08*0,08*26,20</t>
  </si>
  <si>
    <t>1575933097</t>
  </si>
  <si>
    <t>"pro obsyp" 18,768*2,0</t>
  </si>
  <si>
    <t>706106776</t>
  </si>
  <si>
    <t>"ohumusování v rovině tl.100 mm dle výk. výměr" 8,2</t>
  </si>
  <si>
    <t>-1531328498</t>
  </si>
  <si>
    <t>"dle ohumusování v rovině dle výk. výměr" 8,2</t>
  </si>
  <si>
    <t>-1924142581</t>
  </si>
  <si>
    <t>8,2*0,03</t>
  </si>
  <si>
    <t>-395881423</t>
  </si>
  <si>
    <t>8,2*10*10*0,001</t>
  </si>
  <si>
    <t>1881853034</t>
  </si>
  <si>
    <t xml:space="preserve"> lože pod potrubí vodovodních přípojek</t>
  </si>
  <si>
    <t>0,1*0,8*32,0</t>
  </si>
  <si>
    <t>lože pod potrubí kanalizačních přípojek</t>
  </si>
  <si>
    <t>0,1*0,90*26,20</t>
  </si>
  <si>
    <t>411357751</t>
  </si>
  <si>
    <t>ŠDa 0/63  v tl. min 200 mm, prům 210 mm, pro obnovu dl. plochy</t>
  </si>
  <si>
    <t>"dle výk. výměr" 17,30</t>
  </si>
  <si>
    <t>-1572679647</t>
  </si>
  <si>
    <t>pro obnovu dl. plochy, vzužije se vybouraná dlažba</t>
  </si>
  <si>
    <t>"dle výk. výměr" 17,3</t>
  </si>
  <si>
    <t>871161141</t>
  </si>
  <si>
    <t>Montáž potrubí z PE100 SDR 11 otevřený výkop svařovaných na tupo D 32 x 3,0 mm</t>
  </si>
  <si>
    <t>1347876920</t>
  </si>
  <si>
    <t>Montáž vodovodního potrubí z plastů v otevřeném výkopu z polyetylenu PE 100 svařovaných na tupo SDR 11/PN16 D 32 x 3,0 mm</t>
  </si>
  <si>
    <t>"dle výkazu kubatur" 32,0</t>
  </si>
  <si>
    <t>28613110</t>
  </si>
  <si>
    <t>trubka vodovodní PE100 PN 16 SDR11 32x3,0mm</t>
  </si>
  <si>
    <t>-1100640635</t>
  </si>
  <si>
    <t>"dle montáže, přičteno ztratné 1.5%" 32,0</t>
  </si>
  <si>
    <t>32*1,015 'Přepočtené koeficientem množství</t>
  </si>
  <si>
    <t>871315241</t>
  </si>
  <si>
    <t>Kanalizační potrubí z tvrdého PVC vícevrstvé tuhost třídy SN12 DN 150</t>
  </si>
  <si>
    <t>1387886264</t>
  </si>
  <si>
    <t>Kanalizační potrubí z tvrdého PVC v otevřeném výkopu ve sklonu do 20 %, hladkého plnostěnného vícevrstvého, tuhost třídy SN 12 DN 150</t>
  </si>
  <si>
    <t>"potrubí přípojek z PVC, De160, dle výk. výměr" 26,20</t>
  </si>
  <si>
    <t>879171111</t>
  </si>
  <si>
    <t>Montáž vodovodní přípojky na potrubí DN 32</t>
  </si>
  <si>
    <t>1422396945</t>
  </si>
  <si>
    <t>Montáž napojení vodovodní přípojky v otevřeném výkopu DN 32</t>
  </si>
  <si>
    <t>uvažuje se pro napojení přípojek na stávající potrubí</t>
  </si>
  <si>
    <t>včetně dodání tvarovek pro napojení</t>
  </si>
  <si>
    <t>"dle výk. výměr" 6,0</t>
  </si>
  <si>
    <t>891249111</t>
  </si>
  <si>
    <t>Montáž navrtávacích pasů na potrubí z jakýchkoli trub DN 80</t>
  </si>
  <si>
    <t>-1662283106</t>
  </si>
  <si>
    <t>Montáž vodovodních armatur na potrubí navrtávacích pasů s ventilem Jt 1 MPa, na potrubí z trub litinových, ocelových nebo plastických hmot DN 80</t>
  </si>
  <si>
    <t>"dle počtu přípojek dle výk. výměr na potrubí PE, De 90" 7</t>
  </si>
  <si>
    <t>HWL.532009003400</t>
  </si>
  <si>
    <t>PAS NAVRTÁVACÍ UZAVÍRACÍ - HAKU ZAK 90/34</t>
  </si>
  <si>
    <t>-268063258</t>
  </si>
  <si>
    <t>navrtávací pas pro potrubí z plastů</t>
  </si>
  <si>
    <t>"dle počtu přípojek dle výk. výměr" 7,0</t>
  </si>
  <si>
    <t>281003203416</t>
  </si>
  <si>
    <t>ŠOUPÁTKO ISO-ZAK GGG 32/34</t>
  </si>
  <si>
    <t>-900022870</t>
  </si>
  <si>
    <t>"dle počtu přípojek dle výk. výměr" 7</t>
  </si>
  <si>
    <t>960113018004</t>
  </si>
  <si>
    <t>SOUPRAVA ZEMNÍ TELESKOPICKÁ DOM. ŠOUPÁTKA-1,3-1,8 3/4"-2" (1,3-1,8m)</t>
  </si>
  <si>
    <t>1640693845</t>
  </si>
  <si>
    <t>892233122</t>
  </si>
  <si>
    <t>Proplach a dezinfekce vodovodního potrubí DN od 40 do 70</t>
  </si>
  <si>
    <t>-560370471</t>
  </si>
  <si>
    <t>"dle výkazu výměr" 32,0</t>
  </si>
  <si>
    <t>-1965602793</t>
  </si>
  <si>
    <t>893410101</t>
  </si>
  <si>
    <t>Osazení vodoměrné šachty z betonových dílců nepojížděné pl do 1,5 m2 šachtové dno</t>
  </si>
  <si>
    <t>-1512251572</t>
  </si>
  <si>
    <t>Osazení vodoměrné šachty z betonových dílců nepojížděné plochy do 1,5 m2 šachtové dno</t>
  </si>
  <si>
    <t>"pro vodom. šachtu 1 ks" 1</t>
  </si>
  <si>
    <t>59224655</t>
  </si>
  <si>
    <t>dno vodoměrné šachty 136x106x10cm nepojížděné</t>
  </si>
  <si>
    <t>1870900144</t>
  </si>
  <si>
    <t>893410102</t>
  </si>
  <si>
    <t>Osazení vodoměrné šachty z betonových dílců nepojížděné pl do 1,5 m2 šachtová skruž výšky 500 mm</t>
  </si>
  <si>
    <t>-1910046195</t>
  </si>
  <si>
    <t>Osazení vodoměrné šachty z betonových dílců nepojížděné plochy do 1,5 m2 šachtová skruž výšky 500 mm</t>
  </si>
  <si>
    <t>"pro vodom. šachtu 3 ks" 3</t>
  </si>
  <si>
    <t>59224652</t>
  </si>
  <si>
    <t>skruž vodoměrné šachty 136x106x10cm nepojížděné, 2 stupadla</t>
  </si>
  <si>
    <t>678140769</t>
  </si>
  <si>
    <t>"dle osazení" 3</t>
  </si>
  <si>
    <t>893410103</t>
  </si>
  <si>
    <t>Osazení vodoměrné šachty z betonových dílců nepojížděné pl do 1,5 m2 zákrytová deska</t>
  </si>
  <si>
    <t>972294972</t>
  </si>
  <si>
    <t>Osazení vodoměrné šachty z betonových dílců nepojížděné plochy do 1,5 m2 zákrytová deska</t>
  </si>
  <si>
    <t>59224654</t>
  </si>
  <si>
    <t>deska zákrytová s poklopem vodoměrné šachty 136x106x10cm nepojížděné</t>
  </si>
  <si>
    <t>-305906607</t>
  </si>
  <si>
    <t>894811133</t>
  </si>
  <si>
    <t>Revizní šachta z PVC typ přímý, DN 400/160 tlak 12,5 t hl od 1360 do 1730 mm</t>
  </si>
  <si>
    <t>-235030249</t>
  </si>
  <si>
    <t>Revizní šachta z tvrdého PVC v otevřeném výkopu typ přímý (DN šachty/DN trubního vedení) DN 400/160, odolnost vnějšímu tlaku 12,5 t, hloubka od 1360 do 1730 mm</t>
  </si>
  <si>
    <t>"revizní šachty kan. přípojky, dle počtu přípojek dle výk. výměr" 1,0</t>
  </si>
  <si>
    <t>včetně poklopu</t>
  </si>
  <si>
    <t>899401111</t>
  </si>
  <si>
    <t>Osazení poklopů litinových ventilových</t>
  </si>
  <si>
    <t>353461410</t>
  </si>
  <si>
    <t>42291402</t>
  </si>
  <si>
    <t>poklop litinový ventilový</t>
  </si>
  <si>
    <t>682111216</t>
  </si>
  <si>
    <t>"dle osazení" 7,0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</si>
  <si>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</si>
  <si>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</si>
  <si>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</si>
  <si>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</si>
  <si>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</si>
  <si>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"dle výkazu kubatur" 32,0+(7*1,6)</t>
  </si>
  <si>
    <t>včetně vytažení do krycích hrnců</t>
  </si>
  <si>
    <t>-866383262</t>
  </si>
  <si>
    <t>"Kamenivo drcené" 2,941</t>
  </si>
  <si>
    <t>2060715812</t>
  </si>
  <si>
    <t>"Kamenivo drcené" 2,941*(21-1)</t>
  </si>
  <si>
    <t>-1215951495</t>
  </si>
  <si>
    <t>2064036089</t>
  </si>
  <si>
    <t>401 - Veřejné osvětlení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</si>
  <si>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</si>
  <si>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</si>
  <si>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</si>
  <si>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</si>
  <si>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</si>
  <si>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</si>
  <si>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</si>
  <si>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</si>
  <si>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</si>
  <si>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</si>
  <si>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</si>
  <si>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</si>
  <si>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</si>
  <si>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mm" 211,0</t>
  </si>
  <si>
    <t>34571351</t>
  </si>
  <si>
    <t>trubka elektroinstalační ohebná dvouplášťová korugovaná (chránička) D 41/50mm, HDPE+LDPE</t>
  </si>
  <si>
    <t>"dle montáže" 211,0</t>
  </si>
  <si>
    <t>460791114</t>
  </si>
  <si>
    <t>Montáž trubek ochranných plastových uložených volně do rýhy tuhých D přes 90 do 110 mm</t>
  </si>
  <si>
    <t>Montáž trubek ochranných uložených volně do rýhy plastových tuhých, vnitřního průměru přes 90 do 110 mm</t>
  </si>
  <si>
    <t>"kabelová chránička De110 " 42,9</t>
  </si>
  <si>
    <t>34571365</t>
  </si>
  <si>
    <t>trubka elektroinstalační HDPE tuhá dvouplášťová korugovaná D 94/110mm</t>
  </si>
  <si>
    <t>"dle montáže" 42,9</t>
  </si>
  <si>
    <t>Práce a dodávky M</t>
  </si>
  <si>
    <t>21-M</t>
  </si>
  <si>
    <t>Elektromontáže</t>
  </si>
  <si>
    <t>210191531</t>
  </si>
  <si>
    <t>Montáž skříní plastových do výklenku typ SS100, SS200, SS101, SS102, SS201, ER112, RVO bez zapojení vodičů</t>
  </si>
  <si>
    <t>-432955090</t>
  </si>
  <si>
    <t>Montáž skříní bez zapojení vodičů plastových do výklenku, typ [SS100, SS200, SS101, SS102, SS201, ER112, RVO]</t>
  </si>
  <si>
    <t>"nová skříň SS200 celoplastová samostatně stojící, dle výk. výměr 1 ks" 1,0</t>
  </si>
  <si>
    <t>vč. výkopových prací,osazení a zapojení, nožové pojistky</t>
  </si>
  <si>
    <t>35711817</t>
  </si>
  <si>
    <t>skříň přípojková smyčková kompaktní pilíř celoplastové provedení výzbroj 2x sada pojistkové spodky nožové velikosti 00 (SS200/NKE1P)</t>
  </si>
  <si>
    <t>128</t>
  </si>
  <si>
    <t>2051920456</t>
  </si>
  <si>
    <t>včetně dodání pojistek</t>
  </si>
  <si>
    <t>210203902</t>
  </si>
  <si>
    <t>Montáž svítidel LED se zapojením vodičů průmyslových nebo venkovních na sloupek parkový</t>
  </si>
  <si>
    <t>"svítidla VO, LED 15 W" 6,0</t>
  </si>
  <si>
    <t>34774021w</t>
  </si>
  <si>
    <t>svítidlo parkové na sloupek LED IP66 do 30W do 3000lm</t>
  </si>
  <si>
    <t>256</t>
  </si>
  <si>
    <t>"LED 15W, dle montáže, viz. TZ a výpočet osvětlení" 6,0</t>
  </si>
  <si>
    <t>210204011</t>
  </si>
  <si>
    <t>Montáž stožárů osvětlení ocelových samostatně stojících délky do 12 m</t>
  </si>
  <si>
    <t>Montáž stožárů osvětlení ocelových samostatně stojících, délky do 12 m</t>
  </si>
  <si>
    <t>"stožárů VO, žárově zinkovaných, dle sit. 6 ks" 6</t>
  </si>
  <si>
    <t>31674065</t>
  </si>
  <si>
    <t>stožár osvětlovací sadový Pz 133/89/60 v 5,0m</t>
  </si>
  <si>
    <t>942816962</t>
  </si>
  <si>
    <t>"dle montáže" 6</t>
  </si>
  <si>
    <t>210204202</t>
  </si>
  <si>
    <t>Montáž elektrovýzbroje stožárů osvětlení 2 okruhy</t>
  </si>
  <si>
    <t>"dle počtu stožárů VO" 6</t>
  </si>
  <si>
    <t>ELST2951</t>
  </si>
  <si>
    <t>SR st.rozvodnice SR721-14/N Al,CU universální</t>
  </si>
  <si>
    <t>-1148283388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</si>
  <si>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</si>
  <si>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</si>
  <si>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 zemi s izolací spojů vodičů FeZn drátem nebo lanem průměru do 10 mm v městské zástavbě</t>
  </si>
  <si>
    <t>"drát FeZn 10 mm" 228,0</t>
  </si>
  <si>
    <t>včetně montáže smršťovací bužírky zemnění, 9 ks</t>
  </si>
  <si>
    <t>1561082</t>
  </si>
  <si>
    <t>smršťovací bužírka HSD-T2 1,6/0,8 C 88861000</t>
  </si>
  <si>
    <t>"uvažuje se 9 ks" 9</t>
  </si>
  <si>
    <t>35441073</t>
  </si>
  <si>
    <t>drát D 10mm FeZn</t>
  </si>
  <si>
    <t>"dle montáže" 228,0</t>
  </si>
  <si>
    <t>210220301</t>
  </si>
  <si>
    <t>Montáž svorek hromosvodných se 2 šrouby</t>
  </si>
  <si>
    <t>Montáž hromosvodného vedení svorek se 2 šrouby</t>
  </si>
  <si>
    <t>"svorka hromosvodní typ SR02, 14 ks" 14</t>
  </si>
  <si>
    <t>35441996</t>
  </si>
  <si>
    <t>svorka odbočovací a spojovací pro spojování kruhových a páskových vodičů, FeZn</t>
  </si>
  <si>
    <t>"dle montáže" 14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</si>
  <si>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</si>
  <si>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</si>
  <si>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</si>
  <si>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"dle výk.výměr" 30</t>
  </si>
  <si>
    <t>34111030</t>
  </si>
  <si>
    <t>kabel instalační jádro Cu plné izolace PVC plášť PVC 450/750V (CYKY) 3x1,5mm2</t>
  </si>
  <si>
    <t>"kabel CYKY 3C x 1.5 mm2, dle montáže" 30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</si>
  <si>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</si>
  <si>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</si>
  <si>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</si>
  <si>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"dle výk.výměr" 235,0</t>
  </si>
  <si>
    <t>34111076</t>
  </si>
  <si>
    <t>kabel instalační jádro Cu plné izolace PVC plášť PVC 450/750V (CYKY) 4x10mm2</t>
  </si>
  <si>
    <t>"kabel CYKY 4 x 10 mm2, dle montáže" 235,0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</si>
  <si>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</si>
  <si>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</si>
  <si>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</si>
  <si>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"dle výk.výměr" 14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</si>
  <si>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</si>
  <si>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</si>
  <si>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</si>
  <si>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mnotáže kabelu" 211,0</t>
  </si>
  <si>
    <t>2109102.R</t>
  </si>
  <si>
    <t>Připojení stávajícího rozvodu do nového pilíře SS200</t>
  </si>
  <si>
    <t>"dle výk.výměr" 1</t>
  </si>
  <si>
    <t>Připojení na stávající rozvaděč VO (úprava)</t>
  </si>
  <si>
    <t>2109103.R</t>
  </si>
  <si>
    <t>Zatažení a připojení do stávajícího stožáru</t>
  </si>
  <si>
    <t>včetně spojky, 1 ks</t>
  </si>
  <si>
    <t>3411001.M</t>
  </si>
  <si>
    <t>Podružný materiál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</si>
  <si>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</si>
  <si>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</si>
  <si>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</si>
  <si>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</si>
  <si>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</si>
  <si>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</si>
  <si>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</si>
  <si>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</si>
  <si>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</si>
  <si>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 zastavěném prostoru</t>
  </si>
  <si>
    <t>"dle výk.výměr" 0,211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</si>
  <si>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</si>
  <si>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</si>
  <si>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 hornině třídy těžitelnosti I skupiny 3</t>
  </si>
  <si>
    <t>"pro stožáry, dle výk.výměr" 4,5</t>
  </si>
  <si>
    <t>460080013</t>
  </si>
  <si>
    <t>Základové konstrukce při elektromontážích z monolitického betonu tř. C 12/15</t>
  </si>
  <si>
    <t>Základové konstrukce základ bez bednění do rostlé zeminy z monolitického betonu tř. C 12/15</t>
  </si>
  <si>
    <t>"dle hloubení jam" 1,5</t>
  </si>
  <si>
    <t>vč.osazení stožárového pouzdra</t>
  </si>
  <si>
    <t>OSM.225010</t>
  </si>
  <si>
    <t>KGEM trouba DN315x7,7/1000 SN4 EN 13476-2</t>
  </si>
  <si>
    <t>1861443442</t>
  </si>
  <si>
    <t>"pouzdrový základ pro stožár VO" 6</t>
  </si>
  <si>
    <t>460371111</t>
  </si>
  <si>
    <t>Naložení výkopku při elektromontážích ručně z hornin třídy I skupiny 1 až 3</t>
  </si>
  <si>
    <t>Naložení výkopku ručně z hornin třídy těžitelnosti I skupiny 1 až 3</t>
  </si>
  <si>
    <t>"naložení přebytečné zeminy</t>
  </si>
  <si>
    <t>"ze základových šachet pro stožáry</t>
  </si>
  <si>
    <t>3,0</t>
  </si>
  <si>
    <t>"z rýh místo pískového lože</t>
  </si>
  <si>
    <t>(0,35*0,1*153)+(0,5*0,1*39)</t>
  </si>
  <si>
    <t>460161172</t>
  </si>
  <si>
    <t>Hloubení kabelových rýh ručně š 35 cm hl 80 cm v hornině tř I skupiny 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</si>
  <si>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</si>
  <si>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"dle výk.výměr" 153</t>
  </si>
  <si>
    <t>uvažovat obsazenou trasu</t>
  </si>
  <si>
    <t>460161312</t>
  </si>
  <si>
    <t>Hloubení kabelových rýh ručně š 50 cm hl 120 cm v hornině tř I skupiny 3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</si>
  <si>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</si>
  <si>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"dle výk.výměr" 39</t>
  </si>
  <si>
    <t>460391123</t>
  </si>
  <si>
    <t>Zásyp jam při elektromontážích ručně se zhutněním z hornin třídy I skupiny 3</t>
  </si>
  <si>
    <t>-1030460655</t>
  </si>
  <si>
    <t>Zásyp jam ručně s uložením výkopku ve vrstvách a úpravou povrchu s přemístění sypaniny ze vzdálenosti do 10 m se zhutněním z horniny třídy těžitelnosti I skupiny 3</t>
  </si>
  <si>
    <t xml:space="preserve">"zásyp jam, dle výk. výměr 3.5 m3" 3,5 </t>
  </si>
  <si>
    <t>460661111</t>
  </si>
  <si>
    <t>Kabelové lože z písku pro kabely nn bez zakrytí š lože do 35 cm</t>
  </si>
  <si>
    <t>Kabelové lože z písku včetně podsypu, zhutnění a urovnání povrchu pro kabely nn bez zakrytí, šířky do 35 cm</t>
  </si>
  <si>
    <t>pískové kabelové lože včetně dodávky písku</t>
  </si>
  <si>
    <t>"kabelové lože tl.0,1m š. 0,35 m, dle výk.výměr" 153,0</t>
  </si>
  <si>
    <t>460661112</t>
  </si>
  <si>
    <t>Kabelové lože z písku pro kabely nn bez zakrytí š lože přes 35 do 50 cm</t>
  </si>
  <si>
    <t>2062133900</t>
  </si>
  <si>
    <t>Kabelové lože z písku včetně podsypu, zhutnění a urovnání povrchu pro kabely nn bez zakrytí, šířky přes 35 do 50 cm</t>
  </si>
  <si>
    <t>"kabelové lože tl.0,1m, š.0,50 m, dle výk.výměr" 39,0</t>
  </si>
  <si>
    <t>460451182</t>
  </si>
  <si>
    <t>Zásyp kabelových rýh strojně se zhutněním š 35 cm hl 80 cm z horniny tř I skupiny 3</t>
  </si>
  <si>
    <t>Zásyp kabelových rýh strojně s přemístěním sypaniny ze vzdálenosti do 10 m, s uložením výkopku ve vrstvách včetně zhutnění a urovnání povrchu šířky 35 cm hloubky 80 cm z horniny třídy těžitelnosti I skupiny 3</t>
  </si>
  <si>
    <t>"hloubení rýh š.0,35m" 153,0</t>
  </si>
  <si>
    <t>460451332</t>
  </si>
  <si>
    <t>Zásyp kabelových rýh strojně se zhutněním š 50 cm hl 120 cm z horniny tř I skupiny 3</t>
  </si>
  <si>
    <t>2092446379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</si>
  <si>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</si>
  <si>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"hloubení rýh š.0,5m" 39,0</t>
  </si>
  <si>
    <t>460671113</t>
  </si>
  <si>
    <t>Výstražná fólie pro krytí kabelů šířky 34 cm</t>
  </si>
  <si>
    <t>Výstražná fólie z PVC pro krytí kabelů včetně vyrovnání povrchu rýhy, rozvinutí a uložení fólie šířky do 34 cm</t>
  </si>
  <si>
    <t>"dle celkové délky kabel. rýh" 153,0+39,0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</si>
  <si>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</si>
  <si>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</si>
  <si>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</si>
  <si>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</si>
  <si>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21 km</t>
  </si>
  <si>
    <t>"dle nakládání" 10,305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</si>
  <si>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</si>
  <si>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</si>
  <si>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 ceně -1113 za každých dalších i započatých 1000 m</t>
  </si>
  <si>
    <t>"dle vodor. přemístění" 10,305*(21-1)</t>
  </si>
  <si>
    <t>460361121</t>
  </si>
  <si>
    <t>Poplatek za uložení zeminy na recyklační skládce (skládkovné) kód odpadu 17 05 04</t>
  </si>
  <si>
    <t>-1954300586</t>
  </si>
  <si>
    <t>Poplatek (skládkovné) za uložení zeminy na recyklační skládce zatříděné do Katalogu odpadů pod kódem 17 05 04</t>
  </si>
  <si>
    <t>"dle vodorovného přemístění" 10,305*1,8</t>
  </si>
  <si>
    <t>Recyklační centrum Lumos Jivno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</si>
  <si>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</si>
  <si>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</si>
  <si>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</si>
  <si>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</si>
  <si>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</t>
  </si>
  <si>
    <t>dle celková délky a šířky kabelových rýh</t>
  </si>
  <si>
    <t>"dle výk. výměr" 53,55</t>
  </si>
  <si>
    <t>Na deponii stavebníka do 3 km</t>
  </si>
  <si>
    <t>"demontované stožáry se svítidly, cca 0,25t/ ks" 0,25*3</t>
  </si>
  <si>
    <t>"demontované stožáry se svítidly" 0,75*(3-1)</t>
  </si>
  <si>
    <t>O009</t>
  </si>
  <si>
    <t>S2 - Demontáž stáv. ocel.stožáru s výložníkem a svítidlem VO vč.bet.patky</t>
  </si>
  <si>
    <t>"uvažovány 3 ks stožárů do patek" 3</t>
  </si>
  <si>
    <t>1638126896</t>
  </si>
  <si>
    <t>Zaměření skutečného provedení stavby VO</t>
  </si>
  <si>
    <t>"pro objekt VO" 1</t>
  </si>
  <si>
    <t>-1136460032</t>
  </si>
  <si>
    <t>"pro objekt 401, PD ve 4 vyhotoveních"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</si>
</sst>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8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R5" s="20"/>
      <c r="BE5" s="225" t="s">
        <v>15</v>
      </c>
      <c r="BS5" s="17" t="s">
        <v>6</v>
      </c>
    </row>
    <row r="6" spans="1:74" ht="36.9" customHeight="1">
      <c r="B6" s="20"/>
      <c r="D6" s="26" t="s">
        <v>16</v>
      </c>
      <c r="K6" s="229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R6" s="20"/>
      <c r="BE6" s="226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6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6"/>
      <c r="BS8" s="17" t="s">
        <v>6</v>
      </c>
    </row>
    <row r="9" spans="1:74" ht="14.4" customHeight="1">
      <c r="B9" s="20"/>
      <c r="AR9" s="20"/>
      <c r="BE9" s="226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6"/>
      <c r="BS10" s="17" t="s">
        <v>6</v>
      </c>
    </row>
    <row r="11" spans="1:74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26"/>
      <c r="BS11" s="17" t="s">
        <v>6</v>
      </c>
    </row>
    <row r="12" spans="1:74" ht="6.9" customHeight="1">
      <c r="B12" s="20"/>
      <c r="AR12" s="20"/>
      <c r="BE12" s="226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6"/>
      <c r="BS13" s="17" t="s">
        <v>6</v>
      </c>
    </row>
    <row r="14" spans="1:74" ht="13.2">
      <c r="B14" s="20"/>
      <c r="E14" s="230" t="s">
        <v>29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7" t="s">
        <v>27</v>
      </c>
      <c r="AN14" s="29" t="s">
        <v>29</v>
      </c>
      <c r="AR14" s="20"/>
      <c r="BE14" s="226"/>
      <c r="BS14" s="17" t="s">
        <v>6</v>
      </c>
    </row>
    <row r="15" spans="1:74" ht="6.9" customHeight="1">
      <c r="B15" s="20"/>
      <c r="AR15" s="20"/>
      <c r="BE15" s="226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26"/>
      <c r="BS16" s="17" t="s">
        <v>4</v>
      </c>
    </row>
    <row r="17" spans="2:71" ht="18.45" customHeight="1">
      <c r="B17" s="20"/>
      <c r="E17" s="25" t="s">
        <v>32</v>
      </c>
      <c r="AK17" s="27" t="s">
        <v>27</v>
      </c>
      <c r="AN17" s="25" t="s">
        <v>1</v>
      </c>
      <c r="AR17" s="20"/>
      <c r="BE17" s="226"/>
      <c r="BS17" s="17" t="s">
        <v>33</v>
      </c>
    </row>
    <row r="18" spans="2:71" ht="6.9" customHeight="1">
      <c r="B18" s="20"/>
      <c r="AR18" s="20"/>
      <c r="BE18" s="226"/>
      <c r="BS18" s="17" t="s">
        <v>6</v>
      </c>
    </row>
    <row r="19" spans="2:7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26"/>
      <c r="BS19" s="17" t="s">
        <v>6</v>
      </c>
    </row>
    <row r="20" spans="2:71" ht="18.45" customHeight="1">
      <c r="B20" s="20"/>
      <c r="E20" s="25" t="s">
        <v>35</v>
      </c>
      <c r="AK20" s="27" t="s">
        <v>27</v>
      </c>
      <c r="AN20" s="25" t="s">
        <v>1</v>
      </c>
      <c r="AR20" s="20"/>
      <c r="BE20" s="226"/>
      <c r="BS20" s="17" t="s">
        <v>33</v>
      </c>
    </row>
    <row r="21" spans="2:71" ht="6.9" customHeight="1">
      <c r="B21" s="20"/>
      <c r="AR21" s="20"/>
      <c r="BE21" s="226"/>
    </row>
    <row r="22" spans="2:71" ht="12" customHeight="1">
      <c r="B22" s="20"/>
      <c r="D22" s="27" t="s">
        <v>36</v>
      </c>
      <c r="AR22" s="20"/>
      <c r="BE22" s="226"/>
    </row>
    <row r="23" spans="2:71" ht="16.5" customHeight="1">
      <c r="B23" s="20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20"/>
      <c r="BE23" s="226"/>
    </row>
    <row r="24" spans="2:71" ht="6.9" customHeight="1">
      <c r="B24" s="20"/>
      <c r="AR24" s="20"/>
      <c r="BE24" s="226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6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7">
        <f>ROUND(AG94,2)</f>
        <v>73260</v>
      </c>
      <c r="AL26" s="218"/>
      <c r="AM26" s="218"/>
      <c r="AN26" s="218"/>
      <c r="AO26" s="218"/>
      <c r="AR26" s="32"/>
      <c r="BE26" s="226"/>
    </row>
    <row r="27" spans="2:71" s="1" customFormat="1" ht="6.9" customHeight="1">
      <c r="B27" s="32"/>
      <c r="AR27" s="32"/>
      <c r="BE27" s="226"/>
    </row>
    <row r="28" spans="2:71" s="1" customFormat="1" ht="13.2">
      <c r="B28" s="32"/>
      <c r="L28" s="219" t="s">
        <v>38</v>
      </c>
      <c r="M28" s="219"/>
      <c r="N28" s="219"/>
      <c r="O28" s="219"/>
      <c r="P28" s="219"/>
      <c r="W28" s="219" t="s">
        <v>39</v>
      </c>
      <c r="X28" s="219"/>
      <c r="Y28" s="219"/>
      <c r="Z28" s="219"/>
      <c r="AA28" s="219"/>
      <c r="AB28" s="219"/>
      <c r="AC28" s="219"/>
      <c r="AD28" s="219"/>
      <c r="AE28" s="219"/>
      <c r="AK28" s="219" t="s">
        <v>40</v>
      </c>
      <c r="AL28" s="219"/>
      <c r="AM28" s="219"/>
      <c r="AN28" s="219"/>
      <c r="AO28" s="219"/>
      <c r="AR28" s="32"/>
      <c r="BE28" s="226"/>
    </row>
    <row r="29" spans="2:71" s="2" customFormat="1" ht="14.4" customHeight="1">
      <c r="B29" s="36"/>
      <c r="D29" s="27" t="s">
        <v>41</v>
      </c>
      <c r="F29" s="27" t="s">
        <v>42</v>
      </c>
      <c r="L29" s="212">
        <v>0.21</v>
      </c>
      <c r="M29" s="211"/>
      <c r="N29" s="211"/>
      <c r="O29" s="211"/>
      <c r="P29" s="211"/>
      <c r="W29" s="210">
        <f>ROUND(AZ94, 2)</f>
        <v>73260</v>
      </c>
      <c r="X29" s="211"/>
      <c r="Y29" s="211"/>
      <c r="Z29" s="211"/>
      <c r="AA29" s="211"/>
      <c r="AB29" s="211"/>
      <c r="AC29" s="211"/>
      <c r="AD29" s="211"/>
      <c r="AE29" s="211"/>
      <c r="AK29" s="210">
        <f>ROUND(AV94, 2)</f>
        <v>15384.6</v>
      </c>
      <c r="AL29" s="211"/>
      <c r="AM29" s="211"/>
      <c r="AN29" s="211"/>
      <c r="AO29" s="211"/>
      <c r="AR29" s="36"/>
      <c r="BE29" s="227"/>
    </row>
    <row r="30" spans="2:71" s="2" customFormat="1" ht="14.4" customHeight="1">
      <c r="B30" s="36"/>
      <c r="F30" s="27" t="s">
        <v>43</v>
      </c>
      <c r="L30" s="212">
        <v>0.15</v>
      </c>
      <c r="M30" s="211"/>
      <c r="N30" s="211"/>
      <c r="O30" s="211"/>
      <c r="P30" s="211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10">
        <f>ROUND(AW94, 2)</f>
        <v>0</v>
      </c>
      <c r="AL30" s="211"/>
      <c r="AM30" s="211"/>
      <c r="AN30" s="211"/>
      <c r="AO30" s="211"/>
      <c r="AR30" s="36"/>
      <c r="BE30" s="227"/>
    </row>
    <row r="31" spans="2:71" s="2" customFormat="1" ht="14.4" hidden="1" customHeight="1">
      <c r="B31" s="36"/>
      <c r="F31" s="27" t="s">
        <v>44</v>
      </c>
      <c r="L31" s="212">
        <v>0.21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6"/>
      <c r="BE31" s="227"/>
    </row>
    <row r="32" spans="2:71" s="2" customFormat="1" ht="14.4" hidden="1" customHeight="1">
      <c r="B32" s="36"/>
      <c r="F32" s="27" t="s">
        <v>45</v>
      </c>
      <c r="L32" s="212">
        <v>0.15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6"/>
      <c r="BE32" s="227"/>
    </row>
    <row r="33" spans="2:57" s="2" customFormat="1" ht="14.4" hidden="1" customHeight="1">
      <c r="B33" s="36"/>
      <c r="F33" s="27" t="s">
        <v>46</v>
      </c>
      <c r="L33" s="212">
        <v>0</v>
      </c>
      <c r="M33" s="211"/>
      <c r="N33" s="211"/>
      <c r="O33" s="211"/>
      <c r="P33" s="211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10">
        <v>0</v>
      </c>
      <c r="AL33" s="211"/>
      <c r="AM33" s="211"/>
      <c r="AN33" s="211"/>
      <c r="AO33" s="211"/>
      <c r="AR33" s="36"/>
      <c r="BE33" s="227"/>
    </row>
    <row r="34" spans="2:57" s="1" customFormat="1" ht="6.9" customHeight="1">
      <c r="B34" s="32"/>
      <c r="AR34" s="32"/>
      <c r="BE34" s="226"/>
    </row>
    <row r="35" spans="2:57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24" t="s">
        <v>49</v>
      </c>
      <c r="Y35" s="222"/>
      <c r="Z35" s="222"/>
      <c r="AA35" s="222"/>
      <c r="AB35" s="222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88644.6</v>
      </c>
      <c r="AL35" s="222"/>
      <c r="AM35" s="222"/>
      <c r="AN35" s="222"/>
      <c r="AO35" s="223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56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1175</v>
      </c>
      <c r="AR84" s="48"/>
    </row>
    <row r="85" spans="1:91" s="4" customFormat="1" ht="36.9" customHeight="1">
      <c r="B85" s="49"/>
      <c r="C85" s="50" t="s">
        <v>16</v>
      </c>
      <c r="L85" s="214" t="str">
        <f>K6</f>
        <v>Stavební úpravy MK v ulici U sv. Petra a Pavla v Třeboni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Třeboň</v>
      </c>
      <c r="AI87" s="27" t="s">
        <v>22</v>
      </c>
      <c r="AM87" s="216" t="str">
        <f>IF(AN8= "","",AN8)</f>
        <v>29. 5. 2023</v>
      </c>
      <c r="AN87" s="216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>Město Třeboň</v>
      </c>
      <c r="AI89" s="27" t="s">
        <v>30</v>
      </c>
      <c r="AM89" s="199" t="str">
        <f>IF(E17="","",E17)</f>
        <v>WAY project s.r.o.</v>
      </c>
      <c r="AN89" s="200"/>
      <c r="AO89" s="200"/>
      <c r="AP89" s="200"/>
      <c r="AR89" s="32"/>
      <c r="AS89" s="195" t="s">
        <v>57</v>
      </c>
      <c r="AT89" s="19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34</v>
      </c>
      <c r="AM90" s="199" t="str">
        <f>IF(E20="","",E20)</f>
        <v xml:space="preserve"> </v>
      </c>
      <c r="AN90" s="200"/>
      <c r="AO90" s="200"/>
      <c r="AP90" s="200"/>
      <c r="AR90" s="32"/>
      <c r="AS90" s="197"/>
      <c r="AT90" s="198"/>
      <c r="BD90" s="56"/>
    </row>
    <row r="91" spans="1:91" s="1" customFormat="1" ht="10.95" customHeight="1">
      <c r="B91" s="32"/>
      <c r="AR91" s="32"/>
      <c r="AS91" s="197"/>
      <c r="AT91" s="198"/>
      <c r="BD91" s="56"/>
    </row>
    <row r="92" spans="1:91" s="1" customFormat="1" ht="29.25" customHeight="1">
      <c r="B92" s="32"/>
      <c r="C92" s="204" t="s">
        <v>58</v>
      </c>
      <c r="D92" s="205"/>
      <c r="E92" s="205"/>
      <c r="F92" s="205"/>
      <c r="G92" s="205"/>
      <c r="H92" s="57"/>
      <c r="I92" s="207" t="s">
        <v>59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6" t="s">
        <v>60</v>
      </c>
      <c r="AH92" s="205"/>
      <c r="AI92" s="205"/>
      <c r="AJ92" s="205"/>
      <c r="AK92" s="205"/>
      <c r="AL92" s="205"/>
      <c r="AM92" s="205"/>
      <c r="AN92" s="207" t="s">
        <v>61</v>
      </c>
      <c r="AO92" s="205"/>
      <c r="AP92" s="213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8">
        <f>ROUND(SUM(AG95:AG100),2)</f>
        <v>73260</v>
      </c>
      <c r="AH94" s="208"/>
      <c r="AI94" s="208"/>
      <c r="AJ94" s="208"/>
      <c r="AK94" s="208"/>
      <c r="AL94" s="208"/>
      <c r="AM94" s="208"/>
      <c r="AN94" s="209">
        <f t="shared" ref="AN94:AN100" si="0">SUM(AG94,AT94)</f>
        <v>88644.6</v>
      </c>
      <c r="AO94" s="209"/>
      <c r="AP94" s="209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15384.6</v>
      </c>
      <c r="AU94" s="70">
        <f>ROUND(SUM(AU95:AU100),5)</f>
        <v>0</v>
      </c>
      <c r="AV94" s="69">
        <f>ROUND(AZ94*L29,2)</f>
        <v>15384.6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73260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6" customFormat="1" ht="16.5" customHeight="1">
      <c r="A95" s="74" t="s">
        <v>81</v>
      </c>
      <c r="B95" s="75"/>
      <c r="C95" s="76"/>
      <c r="D95" s="201" t="s">
        <v>82</v>
      </c>
      <c r="E95" s="201"/>
      <c r="F95" s="201"/>
      <c r="G95" s="201"/>
      <c r="H95" s="201"/>
      <c r="I95" s="77"/>
      <c r="J95" s="201" t="s">
        <v>83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2">
        <f>'02 - Ostatní a vedlejší n...'!J30</f>
        <v>30000</v>
      </c>
      <c r="AH95" s="203"/>
      <c r="AI95" s="203"/>
      <c r="AJ95" s="203"/>
      <c r="AK95" s="203"/>
      <c r="AL95" s="203"/>
      <c r="AM95" s="203"/>
      <c r="AN95" s="202">
        <f t="shared" si="0"/>
        <v>36300</v>
      </c>
      <c r="AO95" s="203"/>
      <c r="AP95" s="203"/>
      <c r="AQ95" s="78" t="s">
        <v>84</v>
      </c>
      <c r="AR95" s="75"/>
      <c r="AS95" s="79">
        <v>0</v>
      </c>
      <c r="AT95" s="80">
        <f t="shared" si="1"/>
        <v>6300</v>
      </c>
      <c r="AU95" s="81">
        <f>'02 - Ostatní a vedlejší n...'!P123</f>
        <v>0</v>
      </c>
      <c r="AV95" s="80">
        <f>'02 - Ostatní a vedlejší n...'!J33</f>
        <v>6300</v>
      </c>
      <c r="AW95" s="80">
        <f>'02 - Ostatní a vedlejší n...'!J34</f>
        <v>0</v>
      </c>
      <c r="AX95" s="80">
        <f>'02 - Ostatní a vedlejší n...'!J35</f>
        <v>0</v>
      </c>
      <c r="AY95" s="80">
        <f>'02 - Ostatní a vedlejší n...'!J36</f>
        <v>0</v>
      </c>
      <c r="AZ95" s="80">
        <f>'02 - Ostatní a vedlejší n...'!F33</f>
        <v>30000</v>
      </c>
      <c r="BA95" s="80">
        <f>'02 - Ostatní a vedlejší n...'!F34</f>
        <v>0</v>
      </c>
      <c r="BB95" s="80">
        <f>'02 - Ostatní a vedlejší n...'!F35</f>
        <v>0</v>
      </c>
      <c r="BC95" s="80">
        <f>'02 - Ostatní a vedlejší n...'!F36</f>
        <v>0</v>
      </c>
      <c r="BD95" s="82">
        <f>'02 - Ostatní a vedlejší n...'!F37</f>
        <v>0</v>
      </c>
      <c r="BT95" s="83" t="s">
        <v>85</v>
      </c>
      <c r="BV95" s="83" t="s">
        <v>79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16.5" customHeight="1">
      <c r="A96" s="74" t="s">
        <v>81</v>
      </c>
      <c r="B96" s="75"/>
      <c r="C96" s="76"/>
      <c r="D96" s="201" t="s">
        <v>88</v>
      </c>
      <c r="E96" s="201"/>
      <c r="F96" s="201"/>
      <c r="G96" s="201"/>
      <c r="H96" s="201"/>
      <c r="I96" s="77"/>
      <c r="J96" s="201" t="s">
        <v>89</v>
      </c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  <c r="AF96" s="201"/>
      <c r="AG96" s="202">
        <f>'101 - Komunikace'!J30</f>
        <v>43260</v>
      </c>
      <c r="AH96" s="203"/>
      <c r="AI96" s="203"/>
      <c r="AJ96" s="203"/>
      <c r="AK96" s="203"/>
      <c r="AL96" s="203"/>
      <c r="AM96" s="203"/>
      <c r="AN96" s="202">
        <f t="shared" si="0"/>
        <v>52344.6</v>
      </c>
      <c r="AO96" s="203"/>
      <c r="AP96" s="203"/>
      <c r="AQ96" s="78" t="s">
        <v>84</v>
      </c>
      <c r="AR96" s="75"/>
      <c r="AS96" s="79">
        <v>0</v>
      </c>
      <c r="AT96" s="80">
        <f t="shared" si="1"/>
        <v>9084.6</v>
      </c>
      <c r="AU96" s="81">
        <f>'101 - Komunikace'!P125</f>
        <v>0</v>
      </c>
      <c r="AV96" s="80">
        <f>'101 - Komunikace'!J33</f>
        <v>9084.6</v>
      </c>
      <c r="AW96" s="80">
        <f>'101 - Komunikace'!J34</f>
        <v>0</v>
      </c>
      <c r="AX96" s="80">
        <f>'101 - Komunikace'!J35</f>
        <v>0</v>
      </c>
      <c r="AY96" s="80">
        <f>'101 - Komunikace'!J36</f>
        <v>0</v>
      </c>
      <c r="AZ96" s="80">
        <f>'101 - Komunikace'!F33</f>
        <v>43260</v>
      </c>
      <c r="BA96" s="80">
        <f>'101 - Komunikace'!F34</f>
        <v>0</v>
      </c>
      <c r="BB96" s="80">
        <f>'101 - Komunikace'!F35</f>
        <v>0</v>
      </c>
      <c r="BC96" s="80">
        <f>'101 - Komunikace'!F36</f>
        <v>0</v>
      </c>
      <c r="BD96" s="82">
        <f>'101 - Komunikace'!F37</f>
        <v>0</v>
      </c>
      <c r="BT96" s="83" t="s">
        <v>85</v>
      </c>
      <c r="BV96" s="83" t="s">
        <v>79</v>
      </c>
      <c r="BW96" s="83" t="s">
        <v>90</v>
      </c>
      <c r="BX96" s="83" t="s">
        <v>5</v>
      </c>
      <c r="CL96" s="83" t="s">
        <v>91</v>
      </c>
      <c r="CM96" s="83" t="s">
        <v>87</v>
      </c>
    </row>
    <row r="97" spans="1:91" s="6" customFormat="1" ht="16.5" customHeight="1">
      <c r="A97" s="74" t="s">
        <v>81</v>
      </c>
      <c r="B97" s="75"/>
      <c r="C97" s="76"/>
      <c r="D97" s="201" t="s">
        <v>92</v>
      </c>
      <c r="E97" s="201"/>
      <c r="F97" s="201"/>
      <c r="G97" s="201"/>
      <c r="H97" s="201"/>
      <c r="I97" s="77"/>
      <c r="J97" s="201" t="s">
        <v>93</v>
      </c>
      <c r="K97" s="201"/>
      <c r="L97" s="201"/>
      <c r="M97" s="201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201"/>
      <c r="AB97" s="201"/>
      <c r="AC97" s="201"/>
      <c r="AD97" s="201"/>
      <c r="AE97" s="201"/>
      <c r="AF97" s="201"/>
      <c r="AG97" s="202">
        <f>'301 - Vodovod'!J30</f>
        <v>0</v>
      </c>
      <c r="AH97" s="203"/>
      <c r="AI97" s="203"/>
      <c r="AJ97" s="203"/>
      <c r="AK97" s="203"/>
      <c r="AL97" s="203"/>
      <c r="AM97" s="203"/>
      <c r="AN97" s="202">
        <f t="shared" si="0"/>
        <v>0</v>
      </c>
      <c r="AO97" s="203"/>
      <c r="AP97" s="203"/>
      <c r="AQ97" s="78" t="s">
        <v>84</v>
      </c>
      <c r="AR97" s="75"/>
      <c r="AS97" s="79">
        <v>0</v>
      </c>
      <c r="AT97" s="80">
        <f t="shared" si="1"/>
        <v>0</v>
      </c>
      <c r="AU97" s="81">
        <f>'301 - Vodovod'!P122</f>
        <v>0</v>
      </c>
      <c r="AV97" s="80">
        <f>'301 - Vodovod'!J33</f>
        <v>0</v>
      </c>
      <c r="AW97" s="80">
        <f>'301 - Vodovod'!J34</f>
        <v>0</v>
      </c>
      <c r="AX97" s="80">
        <f>'301 - Vodovod'!J35</f>
        <v>0</v>
      </c>
      <c r="AY97" s="80">
        <f>'301 - Vodovod'!J36</f>
        <v>0</v>
      </c>
      <c r="AZ97" s="80">
        <f>'301 - Vodovod'!F33</f>
        <v>0</v>
      </c>
      <c r="BA97" s="80">
        <f>'301 - Vodovod'!F34</f>
        <v>0</v>
      </c>
      <c r="BB97" s="80">
        <f>'301 - Vodovod'!F35</f>
        <v>0</v>
      </c>
      <c r="BC97" s="80">
        <f>'301 - Vodovod'!F36</f>
        <v>0</v>
      </c>
      <c r="BD97" s="82">
        <f>'301 - Vodovod'!F37</f>
        <v>0</v>
      </c>
      <c r="BT97" s="83" t="s">
        <v>85</v>
      </c>
      <c r="BV97" s="83" t="s">
        <v>79</v>
      </c>
      <c r="BW97" s="83" t="s">
        <v>94</v>
      </c>
      <c r="BX97" s="83" t="s">
        <v>5</v>
      </c>
      <c r="CL97" s="83" t="s">
        <v>95</v>
      </c>
      <c r="CM97" s="83" t="s">
        <v>87</v>
      </c>
    </row>
    <row r="98" spans="1:91" s="6" customFormat="1" ht="16.5" customHeight="1">
      <c r="A98" s="74" t="s">
        <v>81</v>
      </c>
      <c r="B98" s="75"/>
      <c r="C98" s="76"/>
      <c r="D98" s="201" t="s">
        <v>96</v>
      </c>
      <c r="E98" s="201"/>
      <c r="F98" s="201"/>
      <c r="G98" s="201"/>
      <c r="H98" s="201"/>
      <c r="I98" s="77"/>
      <c r="J98" s="201" t="s">
        <v>97</v>
      </c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02">
        <f>'302 - Jednotná kanalizace'!J30</f>
        <v>0</v>
      </c>
      <c r="AH98" s="203"/>
      <c r="AI98" s="203"/>
      <c r="AJ98" s="203"/>
      <c r="AK98" s="203"/>
      <c r="AL98" s="203"/>
      <c r="AM98" s="203"/>
      <c r="AN98" s="202">
        <f t="shared" si="0"/>
        <v>0</v>
      </c>
      <c r="AO98" s="203"/>
      <c r="AP98" s="203"/>
      <c r="AQ98" s="78" t="s">
        <v>84</v>
      </c>
      <c r="AR98" s="75"/>
      <c r="AS98" s="79">
        <v>0</v>
      </c>
      <c r="AT98" s="80">
        <f t="shared" si="1"/>
        <v>0</v>
      </c>
      <c r="AU98" s="81">
        <f>'302 - Jednotná kanalizace'!P122</f>
        <v>0</v>
      </c>
      <c r="AV98" s="80">
        <f>'302 - Jednotná kanalizace'!J33</f>
        <v>0</v>
      </c>
      <c r="AW98" s="80">
        <f>'302 - Jednotná kanalizace'!J34</f>
        <v>0</v>
      </c>
      <c r="AX98" s="80">
        <f>'302 - Jednotná kanalizace'!J35</f>
        <v>0</v>
      </c>
      <c r="AY98" s="80">
        <f>'302 - Jednotná kanalizace'!J36</f>
        <v>0</v>
      </c>
      <c r="AZ98" s="80">
        <f>'302 - Jednotná kanalizace'!F33</f>
        <v>0</v>
      </c>
      <c r="BA98" s="80">
        <f>'302 - Jednotná kanalizace'!F34</f>
        <v>0</v>
      </c>
      <c r="BB98" s="80">
        <f>'302 - Jednotná kanalizace'!F35</f>
        <v>0</v>
      </c>
      <c r="BC98" s="80">
        <f>'302 - Jednotná kanalizace'!F36</f>
        <v>0</v>
      </c>
      <c r="BD98" s="82">
        <f>'302 - Jednotná kanalizace'!F37</f>
        <v>0</v>
      </c>
      <c r="BT98" s="83" t="s">
        <v>85</v>
      </c>
      <c r="BV98" s="83" t="s">
        <v>79</v>
      </c>
      <c r="BW98" s="83" t="s">
        <v>98</v>
      </c>
      <c r="BX98" s="83" t="s">
        <v>5</v>
      </c>
      <c r="CL98" s="83" t="s">
        <v>1</v>
      </c>
      <c r="CM98" s="83" t="s">
        <v>87</v>
      </c>
    </row>
    <row r="99" spans="1:91" s="6" customFormat="1" ht="16.5" customHeight="1">
      <c r="A99" s="74" t="s">
        <v>81</v>
      </c>
      <c r="B99" s="75"/>
      <c r="C99" s="76"/>
      <c r="D99" s="201" t="s">
        <v>99</v>
      </c>
      <c r="E99" s="201"/>
      <c r="F99" s="201"/>
      <c r="G99" s="201"/>
      <c r="H99" s="201"/>
      <c r="I99" s="77"/>
      <c r="J99" s="201" t="s">
        <v>100</v>
      </c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2">
        <f>'303 - Vodovodní a kanaliz...'!J30</f>
        <v>0</v>
      </c>
      <c r="AH99" s="203"/>
      <c r="AI99" s="203"/>
      <c r="AJ99" s="203"/>
      <c r="AK99" s="203"/>
      <c r="AL99" s="203"/>
      <c r="AM99" s="203"/>
      <c r="AN99" s="202">
        <f t="shared" si="0"/>
        <v>0</v>
      </c>
      <c r="AO99" s="203"/>
      <c r="AP99" s="203"/>
      <c r="AQ99" s="78" t="s">
        <v>84</v>
      </c>
      <c r="AR99" s="75"/>
      <c r="AS99" s="79">
        <v>0</v>
      </c>
      <c r="AT99" s="80">
        <f t="shared" si="1"/>
        <v>0</v>
      </c>
      <c r="AU99" s="81">
        <f>'303 - Vodovodní a kanaliz...'!P123</f>
        <v>0</v>
      </c>
      <c r="AV99" s="80">
        <f>'303 - Vodovodní a kanaliz...'!J33</f>
        <v>0</v>
      </c>
      <c r="AW99" s="80">
        <f>'303 - Vodovodní a kanaliz...'!J34</f>
        <v>0</v>
      </c>
      <c r="AX99" s="80">
        <f>'303 - Vodovodní a kanaliz...'!J35</f>
        <v>0</v>
      </c>
      <c r="AY99" s="80">
        <f>'303 - Vodovodní a kanaliz...'!J36</f>
        <v>0</v>
      </c>
      <c r="AZ99" s="80">
        <f>'303 - Vodovodní a kanaliz...'!F33</f>
        <v>0</v>
      </c>
      <c r="BA99" s="80">
        <f>'303 - Vodovodní a kanaliz...'!F34</f>
        <v>0</v>
      </c>
      <c r="BB99" s="80">
        <f>'303 - Vodovodní a kanaliz...'!F35</f>
        <v>0</v>
      </c>
      <c r="BC99" s="80">
        <f>'303 - Vodovodní a kanaliz...'!F36</f>
        <v>0</v>
      </c>
      <c r="BD99" s="82">
        <f>'303 - Vodovodní a kanaliz...'!F37</f>
        <v>0</v>
      </c>
      <c r="BT99" s="83" t="s">
        <v>85</v>
      </c>
      <c r="BV99" s="83" t="s">
        <v>79</v>
      </c>
      <c r="BW99" s="83" t="s">
        <v>101</v>
      </c>
      <c r="BX99" s="83" t="s">
        <v>5</v>
      </c>
      <c r="CL99" s="83" t="s">
        <v>1</v>
      </c>
      <c r="CM99" s="83" t="s">
        <v>87</v>
      </c>
    </row>
    <row r="100" spans="1:91" s="6" customFormat="1" ht="16.5" customHeight="1">
      <c r="A100" s="74" t="s">
        <v>81</v>
      </c>
      <c r="B100" s="75"/>
      <c r="C100" s="76"/>
      <c r="D100" s="201" t="s">
        <v>102</v>
      </c>
      <c r="E100" s="201"/>
      <c r="F100" s="201"/>
      <c r="G100" s="201"/>
      <c r="H100" s="201"/>
      <c r="I100" s="77"/>
      <c r="J100" s="201" t="s">
        <v>103</v>
      </c>
      <c r="K100" s="201"/>
      <c r="L100" s="201"/>
      <c r="M100" s="201"/>
      <c r="N100" s="201"/>
      <c r="O100" s="201"/>
      <c r="P100" s="201"/>
      <c r="Q100" s="201"/>
      <c r="R100" s="201"/>
      <c r="S100" s="201"/>
      <c r="T100" s="201"/>
      <c r="U100" s="201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02">
        <f>'401 - Veřejné osvětlení'!J30</f>
        <v>0</v>
      </c>
      <c r="AH100" s="203"/>
      <c r="AI100" s="203"/>
      <c r="AJ100" s="203"/>
      <c r="AK100" s="203"/>
      <c r="AL100" s="203"/>
      <c r="AM100" s="203"/>
      <c r="AN100" s="202">
        <f t="shared" si="0"/>
        <v>0</v>
      </c>
      <c r="AO100" s="203"/>
      <c r="AP100" s="203"/>
      <c r="AQ100" s="78" t="s">
        <v>84</v>
      </c>
      <c r="AR100" s="75"/>
      <c r="AS100" s="84">
        <v>0</v>
      </c>
      <c r="AT100" s="85">
        <f t="shared" si="1"/>
        <v>0</v>
      </c>
      <c r="AU100" s="86">
        <f>'401 - Veřejné osvětlení'!P124</f>
        <v>0</v>
      </c>
      <c r="AV100" s="85">
        <f>'401 - Veřejné osvětlení'!J33</f>
        <v>0</v>
      </c>
      <c r="AW100" s="85">
        <f>'401 - Veřejné osvětlení'!J34</f>
        <v>0</v>
      </c>
      <c r="AX100" s="85">
        <f>'401 - Veřejné osvětlení'!J35</f>
        <v>0</v>
      </c>
      <c r="AY100" s="85">
        <f>'401 - Veřejné osvětlení'!J36</f>
        <v>0</v>
      </c>
      <c r="AZ100" s="85">
        <f>'401 - Veřejné osvětlení'!F33</f>
        <v>0</v>
      </c>
      <c r="BA100" s="85">
        <f>'401 - Veřejné osvětlení'!F34</f>
        <v>0</v>
      </c>
      <c r="BB100" s="85">
        <f>'401 - Veřejné osvětlení'!F35</f>
        <v>0</v>
      </c>
      <c r="BC100" s="85">
        <f>'401 - Veřejné osvětlení'!F36</f>
        <v>0</v>
      </c>
      <c r="BD100" s="87">
        <f>'401 - Veřejné osvětlení'!F37</f>
        <v>0</v>
      </c>
      <c r="BT100" s="83" t="s">
        <v>85</v>
      </c>
      <c r="BV100" s="83" t="s">
        <v>79</v>
      </c>
      <c r="BW100" s="83" t="s">
        <v>104</v>
      </c>
      <c r="BX100" s="83" t="s">
        <v>5</v>
      </c>
      <c r="CL100" s="83" t="s">
        <v>1</v>
      </c>
      <c r="CM100" s="83" t="s">
        <v>87</v>
      </c>
    </row>
    <row r="101" spans="1:91" s="1" customFormat="1" ht="30" customHeight="1">
      <c r="B101" s="32"/>
      <c r="AR101" s="32"/>
    </row>
    <row r="102" spans="1:91" s="1" customFormat="1" ht="6.9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sheetProtection algorithmName="SHA-512" hashValue="n/LqUJlOZskhJn00h44qo63p3XM81YFCXQgzTEa+y6IABh8ImKwcnaP5wr9LisLyNNBJ8nmMmWw6ivUwlCveqQ==" saltValue="BWCuEB4jU7L3ltOyibiOiCXR2UJJeb86ciSdmO6XfhvRiIFOL3sI9HHmep4c7np6kVsKqXG/jn6mhhAEK1e0k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J85"/>
    <mergeCell ref="AM87:AN87"/>
    <mergeCell ref="AM89:AP89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</mergeCells>
  <hyperlinks>
    <hyperlink ref="A95" location="'02 - Ostatní a vedlejší n...'!C2" display="/" xr:uid="{00000000-0004-0000-0000-000000000000}"/>
    <hyperlink ref="A96" location="'101 - Komunikace'!C2" display="/" xr:uid="{00000000-0004-0000-0000-000001000000}"/>
    <hyperlink ref="A97" location="'301 - Vodovod'!C2" display="/" xr:uid="{00000000-0004-0000-0000-000002000000}"/>
    <hyperlink ref="A98" location="'302 - Jednotná kanalizace'!C2" display="/" xr:uid="{00000000-0004-0000-0000-000003000000}"/>
    <hyperlink ref="A99" location="'303 - Vodovodní a kanaliz...'!C2" display="/" xr:uid="{00000000-0004-0000-0000-000004000000}"/>
    <hyperlink ref="A100" location="'401 - Veřejné osvětlení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1"/>
  <sheetViews>
    <sheetView showGridLines="0" topLeftCell="A157" workbookViewId="0">
      <selection activeCell="W174" sqref="W17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86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14" t="s">
        <v>107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8"/>
      <c r="G18" s="228"/>
      <c r="H18" s="22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32" t="s">
        <v>1</v>
      </c>
      <c r="F27" s="232"/>
      <c r="G27" s="232"/>
      <c r="H27" s="232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ROUND(J123, 2)</f>
        <v>30000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ROUND((SUM(BE123:BE190)),  2)</f>
        <v>30000</v>
      </c>
      <c r="I33" s="92">
        <v>0.21</v>
      </c>
      <c r="J33" s="91">
        <f>ROUND(((SUM(BE123:BE190))*I33),  2)</f>
        <v>6300</v>
      </c>
      <c r="L33" s="32"/>
    </row>
    <row r="34" spans="2:12" s="1" customFormat="1" ht="14.4" customHeight="1">
      <c r="B34" s="32"/>
      <c r="E34" s="27" t="s">
        <v>43</v>
      </c>
      <c r="F34" s="91">
        <f>ROUND((SUM(BF123:BF190)),  2)</f>
        <v>0</v>
      </c>
      <c r="I34" s="92">
        <v>0.15</v>
      </c>
      <c r="J34" s="91">
        <f>ROUND(((SUM(BF123:BF190))*I34),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ROUND((SUM(BG123:BG190)),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ROUND((SUM(BH123:BH190)),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ROUND((SUM(BI123:BI190)),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36300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14" t="str">
        <f>E9</f>
        <v>02 - Ostatní a vedlejší náklady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J123</f>
        <v>30000</v>
      </c>
      <c r="L96" s="32"/>
      <c r="AU96" s="17" t="s">
        <v>112</v>
      </c>
    </row>
    <row r="97" spans="2:12" s="8" customFormat="1" ht="24.9" customHeight="1">
      <c r="B97" s="104"/>
      <c r="D97" s="105" t="s">
        <v>113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8" customFormat="1" ht="24.9" customHeight="1">
      <c r="B98" s="104"/>
      <c r="D98" s="105" t="s">
        <v>114</v>
      </c>
      <c r="E98" s="106"/>
      <c r="F98" s="106"/>
      <c r="G98" s="106"/>
      <c r="H98" s="106"/>
      <c r="I98" s="106"/>
      <c r="J98" s="107">
        <f>J125</f>
        <v>30000</v>
      </c>
      <c r="L98" s="104"/>
    </row>
    <row r="99" spans="2:12" s="9" customFormat="1" ht="19.95" customHeight="1">
      <c r="B99" s="108"/>
      <c r="D99" s="109" t="s">
        <v>115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12" s="9" customFormat="1" ht="19.95" customHeight="1">
      <c r="B100" s="108"/>
      <c r="D100" s="109" t="s">
        <v>116</v>
      </c>
      <c r="E100" s="110"/>
      <c r="F100" s="110"/>
      <c r="G100" s="110"/>
      <c r="H100" s="110"/>
      <c r="I100" s="110"/>
      <c r="J100" s="111">
        <f>J153</f>
        <v>0</v>
      </c>
      <c r="L100" s="108"/>
    </row>
    <row r="101" spans="2:12" s="9" customFormat="1" ht="19.95" customHeight="1">
      <c r="B101" s="108"/>
      <c r="D101" s="109" t="s">
        <v>117</v>
      </c>
      <c r="E101" s="110"/>
      <c r="F101" s="110"/>
      <c r="G101" s="110"/>
      <c r="H101" s="110"/>
      <c r="I101" s="110"/>
      <c r="J101" s="111">
        <f>J163</f>
        <v>30000</v>
      </c>
      <c r="L101" s="108"/>
    </row>
    <row r="102" spans="2:12" s="9" customFormat="1" ht="19.95" customHeight="1">
      <c r="B102" s="108"/>
      <c r="D102" s="109" t="s">
        <v>118</v>
      </c>
      <c r="E102" s="110"/>
      <c r="F102" s="110"/>
      <c r="G102" s="110"/>
      <c r="H102" s="110"/>
      <c r="I102" s="110"/>
      <c r="J102" s="111">
        <f>J183</f>
        <v>0</v>
      </c>
      <c r="L102" s="108"/>
    </row>
    <row r="103" spans="2:12" s="9" customFormat="1" ht="19.95" customHeight="1">
      <c r="B103" s="108"/>
      <c r="D103" s="109" t="s">
        <v>119</v>
      </c>
      <c r="E103" s="110"/>
      <c r="F103" s="110"/>
      <c r="G103" s="110"/>
      <c r="H103" s="110"/>
      <c r="I103" s="110"/>
      <c r="J103" s="111">
        <f>J187</f>
        <v>0</v>
      </c>
      <c r="L103" s="108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120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Stavební úpravy MK v ulici U sv. Petra a Pavla v Třeboni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106</v>
      </c>
      <c r="L114" s="32"/>
    </row>
    <row r="115" spans="2:65" s="1" customFormat="1" ht="16.5" customHeight="1">
      <c r="B115" s="32"/>
      <c r="E115" s="214" t="str">
        <f>E9</f>
        <v>02 - Ostatní a vedlejší náklady</v>
      </c>
      <c r="F115" s="233"/>
      <c r="G115" s="233"/>
      <c r="H115" s="23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29. 5. 2023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121</v>
      </c>
      <c r="D122" s="114" t="s">
        <v>62</v>
      </c>
      <c r="E122" s="114" t="s">
        <v>58</v>
      </c>
      <c r="F122" s="114" t="s">
        <v>59</v>
      </c>
      <c r="G122" s="114" t="s">
        <v>122</v>
      </c>
      <c r="H122" s="114" t="s">
        <v>123</v>
      </c>
      <c r="I122" s="114" t="s">
        <v>124</v>
      </c>
      <c r="J122" s="114" t="s">
        <v>110</v>
      </c>
      <c r="K122" s="115" t="s">
        <v>125</v>
      </c>
      <c r="L122" s="112"/>
      <c r="M122" s="59" t="s">
        <v>1</v>
      </c>
      <c r="N122" s="60" t="s">
        <v>41</v>
      </c>
      <c r="O122" s="60" t="s">
        <v>126</v>
      </c>
      <c r="P122" s="60" t="s">
        <v>127</v>
      </c>
      <c r="Q122" s="60" t="s">
        <v>128</v>
      </c>
      <c r="R122" s="60" t="s">
        <v>129</v>
      </c>
      <c r="S122" s="60" t="s">
        <v>130</v>
      </c>
      <c r="T122" s="61" t="s">
        <v>131</v>
      </c>
    </row>
    <row r="123" spans="2:65" s="1" customFormat="1" ht="22.95" customHeight="1">
      <c r="B123" s="32"/>
      <c r="C123" s="64" t="s">
        <v>132</v>
      </c>
      <c r="J123" s="116">
        <f>BK123</f>
        <v>30000</v>
      </c>
      <c r="L123" s="32"/>
      <c r="M123" s="62"/>
      <c r="N123" s="53"/>
      <c r="O123" s="53"/>
      <c r="P123" s="117">
        <f>P124+P125</f>
        <v>0</v>
      </c>
      <c r="Q123" s="53"/>
      <c r="R123" s="117">
        <f>R124+R125</f>
        <v>0</v>
      </c>
      <c r="S123" s="53"/>
      <c r="T123" s="118">
        <f>T124+T125</f>
        <v>0</v>
      </c>
      <c r="AT123" s="17" t="s">
        <v>76</v>
      </c>
      <c r="AU123" s="17" t="s">
        <v>112</v>
      </c>
      <c r="BK123" s="119">
        <f>BK124+BK125</f>
        <v>30000</v>
      </c>
    </row>
    <row r="124" spans="2:65" s="11" customFormat="1" ht="25.95" customHeight="1">
      <c r="B124" s="120"/>
      <c r="D124" s="121" t="s">
        <v>76</v>
      </c>
      <c r="E124" s="122" t="s">
        <v>133</v>
      </c>
      <c r="F124" s="122" t="s">
        <v>134</v>
      </c>
      <c r="I124" s="123"/>
      <c r="J124" s="124">
        <f>BK124</f>
        <v>0</v>
      </c>
      <c r="L124" s="120"/>
      <c r="M124" s="125"/>
      <c r="P124" s="126">
        <v>0</v>
      </c>
      <c r="R124" s="126">
        <v>0</v>
      </c>
      <c r="T124" s="127">
        <v>0</v>
      </c>
      <c r="AR124" s="121" t="s">
        <v>135</v>
      </c>
      <c r="AT124" s="128" t="s">
        <v>76</v>
      </c>
      <c r="AU124" s="128" t="s">
        <v>77</v>
      </c>
      <c r="AY124" s="121" t="s">
        <v>136</v>
      </c>
      <c r="BK124" s="129">
        <v>0</v>
      </c>
    </row>
    <row r="125" spans="2:65" s="11" customFormat="1" ht="25.95" customHeight="1">
      <c r="B125" s="120"/>
      <c r="D125" s="121" t="s">
        <v>76</v>
      </c>
      <c r="E125" s="122" t="s">
        <v>137</v>
      </c>
      <c r="F125" s="122" t="s">
        <v>138</v>
      </c>
      <c r="I125" s="123"/>
      <c r="J125" s="124">
        <f>BK125</f>
        <v>30000</v>
      </c>
      <c r="L125" s="120"/>
      <c r="M125" s="125"/>
      <c r="P125" s="126">
        <f>P126+P153+P163+P183+P187</f>
        <v>0</v>
      </c>
      <c r="R125" s="126">
        <f>R126+R153+R163+R183+R187</f>
        <v>0</v>
      </c>
      <c r="T125" s="127">
        <f>T126+T153+T163+T183+T187</f>
        <v>0</v>
      </c>
      <c r="AR125" s="121" t="s">
        <v>139</v>
      </c>
      <c r="AT125" s="128" t="s">
        <v>76</v>
      </c>
      <c r="AU125" s="128" t="s">
        <v>77</v>
      </c>
      <c r="AY125" s="121" t="s">
        <v>136</v>
      </c>
      <c r="BK125" s="129">
        <f>BK126+BK153+BK163+BK183+BK187</f>
        <v>30000</v>
      </c>
    </row>
    <row r="126" spans="2:65" s="11" customFormat="1" ht="22.95" customHeight="1">
      <c r="B126" s="120"/>
      <c r="D126" s="121" t="s">
        <v>76</v>
      </c>
      <c r="E126" s="130" t="s">
        <v>140</v>
      </c>
      <c r="F126" s="130" t="s">
        <v>141</v>
      </c>
      <c r="I126" s="123"/>
      <c r="J126" s="131">
        <f>BK126</f>
        <v>0</v>
      </c>
      <c r="L126" s="120"/>
      <c r="M126" s="125"/>
      <c r="P126" s="126">
        <f>SUM(P127:P152)</f>
        <v>0</v>
      </c>
      <c r="R126" s="126">
        <f>SUM(R127:R152)</f>
        <v>0</v>
      </c>
      <c r="T126" s="127">
        <f>SUM(T127:T152)</f>
        <v>0</v>
      </c>
      <c r="AR126" s="121" t="s">
        <v>139</v>
      </c>
      <c r="AT126" s="128" t="s">
        <v>76</v>
      </c>
      <c r="AU126" s="128" t="s">
        <v>85</v>
      </c>
      <c r="AY126" s="121" t="s">
        <v>136</v>
      </c>
      <c r="BK126" s="129">
        <f>SUM(BK127:BK152)</f>
        <v>0</v>
      </c>
    </row>
    <row r="127" spans="2:65" s="1" customFormat="1" ht="16.5" customHeight="1">
      <c r="B127" s="32"/>
      <c r="C127" s="132" t="s">
        <v>85</v>
      </c>
      <c r="D127" s="132" t="s">
        <v>142</v>
      </c>
      <c r="E127" s="133" t="s">
        <v>143</v>
      </c>
      <c r="F127" s="134" t="s">
        <v>144</v>
      </c>
      <c r="G127" s="135" t="s">
        <v>145</v>
      </c>
      <c r="H127" s="136">
        <v>1</v>
      </c>
      <c r="I127" s="137"/>
      <c r="J127" s="138">
        <f>ROUND(I127*H127,2)</f>
        <v>0</v>
      </c>
      <c r="K127" s="134" t="s">
        <v>146</v>
      </c>
      <c r="L127" s="32"/>
      <c r="M127" s="139" t="s">
        <v>1</v>
      </c>
      <c r="N127" s="140" t="s">
        <v>42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147</v>
      </c>
      <c r="AT127" s="143" t="s">
        <v>142</v>
      </c>
      <c r="AU127" s="143" t="s">
        <v>87</v>
      </c>
      <c r="AY127" s="17" t="s">
        <v>136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85</v>
      </c>
      <c r="BK127" s="144">
        <f>ROUND(I127*H127,2)</f>
        <v>0</v>
      </c>
      <c r="BL127" s="17" t="s">
        <v>147</v>
      </c>
      <c r="BM127" s="143" t="s">
        <v>148</v>
      </c>
    </row>
    <row r="128" spans="2:65" s="1" customFormat="1">
      <c r="B128" s="32"/>
      <c r="D128" s="145" t="s">
        <v>149</v>
      </c>
      <c r="F128" s="146" t="s">
        <v>144</v>
      </c>
      <c r="I128" s="147"/>
      <c r="L128" s="32"/>
      <c r="M128" s="148"/>
      <c r="T128" s="56"/>
      <c r="AT128" s="17" t="s">
        <v>149</v>
      </c>
      <c r="AU128" s="17" t="s">
        <v>87</v>
      </c>
    </row>
    <row r="129" spans="2:65" s="12" customFormat="1">
      <c r="B129" s="149"/>
      <c r="D129" s="145" t="s">
        <v>150</v>
      </c>
      <c r="E129" s="150" t="s">
        <v>1</v>
      </c>
      <c r="F129" s="151" t="s">
        <v>151</v>
      </c>
      <c r="H129" s="150" t="s">
        <v>1</v>
      </c>
      <c r="I129" s="152"/>
      <c r="L129" s="149"/>
      <c r="M129" s="153"/>
      <c r="T129" s="154"/>
      <c r="AT129" s="150" t="s">
        <v>150</v>
      </c>
      <c r="AU129" s="150" t="s">
        <v>87</v>
      </c>
      <c r="AV129" s="12" t="s">
        <v>85</v>
      </c>
      <c r="AW129" s="12" t="s">
        <v>33</v>
      </c>
      <c r="AX129" s="12" t="s">
        <v>77</v>
      </c>
      <c r="AY129" s="150" t="s">
        <v>136</v>
      </c>
    </row>
    <row r="130" spans="2:65" s="13" customFormat="1">
      <c r="B130" s="155"/>
      <c r="D130" s="145" t="s">
        <v>150</v>
      </c>
      <c r="E130" s="156" t="s">
        <v>1</v>
      </c>
      <c r="F130" s="157" t="s">
        <v>152</v>
      </c>
      <c r="H130" s="158">
        <v>1</v>
      </c>
      <c r="I130" s="159"/>
      <c r="L130" s="155"/>
      <c r="M130" s="160"/>
      <c r="T130" s="161"/>
      <c r="AT130" s="156" t="s">
        <v>150</v>
      </c>
      <c r="AU130" s="156" t="s">
        <v>87</v>
      </c>
      <c r="AV130" s="13" t="s">
        <v>87</v>
      </c>
      <c r="AW130" s="13" t="s">
        <v>33</v>
      </c>
      <c r="AX130" s="13" t="s">
        <v>85</v>
      </c>
      <c r="AY130" s="156" t="s">
        <v>136</v>
      </c>
    </row>
    <row r="131" spans="2:65" s="1" customFormat="1" ht="16.5" customHeight="1">
      <c r="B131" s="32"/>
      <c r="C131" s="132" t="s">
        <v>87</v>
      </c>
      <c r="D131" s="132" t="s">
        <v>142</v>
      </c>
      <c r="E131" s="133" t="s">
        <v>153</v>
      </c>
      <c r="F131" s="134" t="s">
        <v>154</v>
      </c>
      <c r="G131" s="135" t="s">
        <v>155</v>
      </c>
      <c r="H131" s="136">
        <v>1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147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147</v>
      </c>
      <c r="BM131" s="143" t="s">
        <v>156</v>
      </c>
    </row>
    <row r="132" spans="2:65" s="1" customFormat="1">
      <c r="B132" s="32"/>
      <c r="D132" s="145" t="s">
        <v>149</v>
      </c>
      <c r="F132" s="146" t="s">
        <v>154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2" customFormat="1">
      <c r="B133" s="149"/>
      <c r="D133" s="145" t="s">
        <v>150</v>
      </c>
      <c r="E133" s="150" t="s">
        <v>1</v>
      </c>
      <c r="F133" s="151" t="s">
        <v>157</v>
      </c>
      <c r="H133" s="150" t="s">
        <v>1</v>
      </c>
      <c r="I133" s="152"/>
      <c r="L133" s="149"/>
      <c r="M133" s="153"/>
      <c r="T133" s="154"/>
      <c r="AT133" s="150" t="s">
        <v>150</v>
      </c>
      <c r="AU133" s="150" t="s">
        <v>87</v>
      </c>
      <c r="AV133" s="12" t="s">
        <v>85</v>
      </c>
      <c r="AW133" s="12" t="s">
        <v>33</v>
      </c>
      <c r="AX133" s="12" t="s">
        <v>77</v>
      </c>
      <c r="AY133" s="150" t="s">
        <v>136</v>
      </c>
    </row>
    <row r="134" spans="2:65" s="13" customFormat="1">
      <c r="B134" s="155"/>
      <c r="D134" s="145" t="s">
        <v>150</v>
      </c>
      <c r="E134" s="156" t="s">
        <v>1</v>
      </c>
      <c r="F134" s="157" t="s">
        <v>158</v>
      </c>
      <c r="H134" s="158">
        <v>1</v>
      </c>
      <c r="I134" s="159"/>
      <c r="L134" s="155"/>
      <c r="M134" s="160"/>
      <c r="T134" s="161"/>
      <c r="AT134" s="156" t="s">
        <v>150</v>
      </c>
      <c r="AU134" s="156" t="s">
        <v>87</v>
      </c>
      <c r="AV134" s="13" t="s">
        <v>87</v>
      </c>
      <c r="AW134" s="13" t="s">
        <v>33</v>
      </c>
      <c r="AX134" s="13" t="s">
        <v>85</v>
      </c>
      <c r="AY134" s="156" t="s">
        <v>136</v>
      </c>
    </row>
    <row r="135" spans="2:65" s="1" customFormat="1" ht="16.5" customHeight="1">
      <c r="B135" s="32"/>
      <c r="C135" s="132" t="s">
        <v>159</v>
      </c>
      <c r="D135" s="132" t="s">
        <v>142</v>
      </c>
      <c r="E135" s="133" t="s">
        <v>160</v>
      </c>
      <c r="F135" s="134" t="s">
        <v>161</v>
      </c>
      <c r="G135" s="135" t="s">
        <v>145</v>
      </c>
      <c r="H135" s="136">
        <v>1</v>
      </c>
      <c r="I135" s="137"/>
      <c r="J135" s="138">
        <f>ROUND(I135*H135,2)</f>
        <v>0</v>
      </c>
      <c r="K135" s="134" t="s">
        <v>146</v>
      </c>
      <c r="L135" s="32"/>
      <c r="M135" s="139" t="s">
        <v>1</v>
      </c>
      <c r="N135" s="140" t="s">
        <v>42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147</v>
      </c>
      <c r="AT135" s="143" t="s">
        <v>142</v>
      </c>
      <c r="AU135" s="143" t="s">
        <v>87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85</v>
      </c>
      <c r="BK135" s="144">
        <f>ROUND(I135*H135,2)</f>
        <v>0</v>
      </c>
      <c r="BL135" s="17" t="s">
        <v>147</v>
      </c>
      <c r="BM135" s="143" t="s">
        <v>162</v>
      </c>
    </row>
    <row r="136" spans="2:65" s="1" customFormat="1">
      <c r="B136" s="32"/>
      <c r="D136" s="145" t="s">
        <v>149</v>
      </c>
      <c r="F136" s="146" t="s">
        <v>161</v>
      </c>
      <c r="I136" s="147"/>
      <c r="L136" s="32"/>
      <c r="M136" s="148"/>
      <c r="T136" s="56"/>
      <c r="AT136" s="17" t="s">
        <v>149</v>
      </c>
      <c r="AU136" s="17" t="s">
        <v>87</v>
      </c>
    </row>
    <row r="137" spans="2:65" s="12" customFormat="1">
      <c r="B137" s="149"/>
      <c r="D137" s="145" t="s">
        <v>150</v>
      </c>
      <c r="E137" s="150" t="s">
        <v>1</v>
      </c>
      <c r="F137" s="151" t="s">
        <v>163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2" customFormat="1">
      <c r="B138" s="149"/>
      <c r="D138" s="145" t="s">
        <v>150</v>
      </c>
      <c r="E138" s="150" t="s">
        <v>1</v>
      </c>
      <c r="F138" s="151" t="s">
        <v>164</v>
      </c>
      <c r="H138" s="150" t="s">
        <v>1</v>
      </c>
      <c r="I138" s="152"/>
      <c r="L138" s="149"/>
      <c r="M138" s="153"/>
      <c r="T138" s="154"/>
      <c r="AT138" s="150" t="s">
        <v>150</v>
      </c>
      <c r="AU138" s="150" t="s">
        <v>87</v>
      </c>
      <c r="AV138" s="12" t="s">
        <v>85</v>
      </c>
      <c r="AW138" s="12" t="s">
        <v>33</v>
      </c>
      <c r="AX138" s="12" t="s">
        <v>77</v>
      </c>
      <c r="AY138" s="150" t="s">
        <v>136</v>
      </c>
    </row>
    <row r="139" spans="2:65" s="13" customFormat="1">
      <c r="B139" s="155"/>
      <c r="D139" s="145" t="s">
        <v>150</v>
      </c>
      <c r="E139" s="156" t="s">
        <v>1</v>
      </c>
      <c r="F139" s="157" t="s">
        <v>152</v>
      </c>
      <c r="H139" s="158">
        <v>1</v>
      </c>
      <c r="I139" s="159"/>
      <c r="L139" s="155"/>
      <c r="M139" s="160"/>
      <c r="T139" s="161"/>
      <c r="AT139" s="156" t="s">
        <v>150</v>
      </c>
      <c r="AU139" s="156" t="s">
        <v>87</v>
      </c>
      <c r="AV139" s="13" t="s">
        <v>87</v>
      </c>
      <c r="AW139" s="13" t="s">
        <v>33</v>
      </c>
      <c r="AX139" s="13" t="s">
        <v>85</v>
      </c>
      <c r="AY139" s="156" t="s">
        <v>136</v>
      </c>
    </row>
    <row r="140" spans="2:65" s="1" customFormat="1" ht="16.5" customHeight="1">
      <c r="B140" s="32"/>
      <c r="C140" s="132" t="s">
        <v>135</v>
      </c>
      <c r="D140" s="132" t="s">
        <v>142</v>
      </c>
      <c r="E140" s="133" t="s">
        <v>165</v>
      </c>
      <c r="F140" s="134" t="s">
        <v>166</v>
      </c>
      <c r="G140" s="135" t="s">
        <v>145</v>
      </c>
      <c r="H140" s="136">
        <v>1</v>
      </c>
      <c r="I140" s="137"/>
      <c r="J140" s="138">
        <f>ROUND(I140*H140,2)</f>
        <v>0</v>
      </c>
      <c r="K140" s="134" t="s">
        <v>146</v>
      </c>
      <c r="L140" s="32"/>
      <c r="M140" s="139" t="s">
        <v>1</v>
      </c>
      <c r="N140" s="140" t="s">
        <v>42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147</v>
      </c>
      <c r="AT140" s="143" t="s">
        <v>142</v>
      </c>
      <c r="AU140" s="143" t="s">
        <v>87</v>
      </c>
      <c r="AY140" s="17" t="s">
        <v>136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85</v>
      </c>
      <c r="BK140" s="144">
        <f>ROUND(I140*H140,2)</f>
        <v>0</v>
      </c>
      <c r="BL140" s="17" t="s">
        <v>147</v>
      </c>
      <c r="BM140" s="143" t="s">
        <v>167</v>
      </c>
    </row>
    <row r="141" spans="2:65" s="1" customFormat="1">
      <c r="B141" s="32"/>
      <c r="D141" s="145" t="s">
        <v>149</v>
      </c>
      <c r="F141" s="146" t="s">
        <v>166</v>
      </c>
      <c r="I141" s="147"/>
      <c r="L141" s="32"/>
      <c r="M141" s="148"/>
      <c r="T141" s="56"/>
      <c r="AT141" s="17" t="s">
        <v>149</v>
      </c>
      <c r="AU141" s="17" t="s">
        <v>87</v>
      </c>
    </row>
    <row r="142" spans="2:65" s="12" customFormat="1">
      <c r="B142" s="149"/>
      <c r="D142" s="145" t="s">
        <v>150</v>
      </c>
      <c r="E142" s="150" t="s">
        <v>1</v>
      </c>
      <c r="F142" s="151" t="s">
        <v>168</v>
      </c>
      <c r="H142" s="150" t="s">
        <v>1</v>
      </c>
      <c r="I142" s="152"/>
      <c r="L142" s="149"/>
      <c r="M142" s="153"/>
      <c r="T142" s="154"/>
      <c r="AT142" s="150" t="s">
        <v>150</v>
      </c>
      <c r="AU142" s="150" t="s">
        <v>87</v>
      </c>
      <c r="AV142" s="12" t="s">
        <v>85</v>
      </c>
      <c r="AW142" s="12" t="s">
        <v>33</v>
      </c>
      <c r="AX142" s="12" t="s">
        <v>77</v>
      </c>
      <c r="AY142" s="150" t="s">
        <v>136</v>
      </c>
    </row>
    <row r="143" spans="2:65" s="13" customFormat="1">
      <c r="B143" s="155"/>
      <c r="D143" s="145" t="s">
        <v>150</v>
      </c>
      <c r="E143" s="156" t="s">
        <v>1</v>
      </c>
      <c r="F143" s="157" t="s">
        <v>169</v>
      </c>
      <c r="H143" s="158">
        <v>1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" customFormat="1" ht="16.5" customHeight="1">
      <c r="B144" s="32"/>
      <c r="C144" s="132" t="s">
        <v>139</v>
      </c>
      <c r="D144" s="132" t="s">
        <v>142</v>
      </c>
      <c r="E144" s="133" t="s">
        <v>170</v>
      </c>
      <c r="F144" s="134" t="s">
        <v>171</v>
      </c>
      <c r="G144" s="135" t="s">
        <v>145</v>
      </c>
      <c r="H144" s="136">
        <v>1</v>
      </c>
      <c r="I144" s="137"/>
      <c r="J144" s="138">
        <f>ROUND(I144*H144,2)</f>
        <v>0</v>
      </c>
      <c r="K144" s="134" t="s">
        <v>146</v>
      </c>
      <c r="L144" s="32"/>
      <c r="M144" s="139" t="s">
        <v>1</v>
      </c>
      <c r="N144" s="140" t="s">
        <v>42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147</v>
      </c>
      <c r="AT144" s="143" t="s">
        <v>142</v>
      </c>
      <c r="AU144" s="143" t="s">
        <v>87</v>
      </c>
      <c r="AY144" s="17" t="s">
        <v>136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85</v>
      </c>
      <c r="BK144" s="144">
        <f>ROUND(I144*H144,2)</f>
        <v>0</v>
      </c>
      <c r="BL144" s="17" t="s">
        <v>147</v>
      </c>
      <c r="BM144" s="143" t="s">
        <v>172</v>
      </c>
    </row>
    <row r="145" spans="2:65" s="1" customFormat="1">
      <c r="B145" s="32"/>
      <c r="D145" s="145" t="s">
        <v>149</v>
      </c>
      <c r="F145" s="146" t="s">
        <v>171</v>
      </c>
      <c r="I145" s="147"/>
      <c r="L145" s="32"/>
      <c r="M145" s="148"/>
      <c r="T145" s="56"/>
      <c r="AT145" s="17" t="s">
        <v>149</v>
      </c>
      <c r="AU145" s="17" t="s">
        <v>87</v>
      </c>
    </row>
    <row r="146" spans="2:65" s="12" customFormat="1">
      <c r="B146" s="149"/>
      <c r="D146" s="145" t="s">
        <v>150</v>
      </c>
      <c r="E146" s="150" t="s">
        <v>1</v>
      </c>
      <c r="F146" s="151" t="s">
        <v>173</v>
      </c>
      <c r="H146" s="150" t="s">
        <v>1</v>
      </c>
      <c r="I146" s="152"/>
      <c r="L146" s="149"/>
      <c r="M146" s="153"/>
      <c r="T146" s="154"/>
      <c r="AT146" s="150" t="s">
        <v>150</v>
      </c>
      <c r="AU146" s="150" t="s">
        <v>87</v>
      </c>
      <c r="AV146" s="12" t="s">
        <v>85</v>
      </c>
      <c r="AW146" s="12" t="s">
        <v>33</v>
      </c>
      <c r="AX146" s="12" t="s">
        <v>77</v>
      </c>
      <c r="AY146" s="150" t="s">
        <v>136</v>
      </c>
    </row>
    <row r="147" spans="2:65" s="12" customFormat="1">
      <c r="B147" s="149"/>
      <c r="D147" s="145" t="s">
        <v>150</v>
      </c>
      <c r="E147" s="150" t="s">
        <v>1</v>
      </c>
      <c r="F147" s="151" t="s">
        <v>174</v>
      </c>
      <c r="H147" s="150" t="s">
        <v>1</v>
      </c>
      <c r="I147" s="152"/>
      <c r="L147" s="149"/>
      <c r="M147" s="153"/>
      <c r="T147" s="154"/>
      <c r="AT147" s="150" t="s">
        <v>150</v>
      </c>
      <c r="AU147" s="150" t="s">
        <v>87</v>
      </c>
      <c r="AV147" s="12" t="s">
        <v>85</v>
      </c>
      <c r="AW147" s="12" t="s">
        <v>33</v>
      </c>
      <c r="AX147" s="12" t="s">
        <v>77</v>
      </c>
      <c r="AY147" s="150" t="s">
        <v>136</v>
      </c>
    </row>
    <row r="148" spans="2:65" s="13" customFormat="1">
      <c r="B148" s="155"/>
      <c r="D148" s="145" t="s">
        <v>150</v>
      </c>
      <c r="E148" s="156" t="s">
        <v>1</v>
      </c>
      <c r="F148" s="157" t="s">
        <v>175</v>
      </c>
      <c r="H148" s="158">
        <v>1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85</v>
      </c>
      <c r="AY148" s="156" t="s">
        <v>136</v>
      </c>
    </row>
    <row r="149" spans="2:65" s="1" customFormat="1" ht="16.5" customHeight="1">
      <c r="B149" s="32"/>
      <c r="C149" s="132" t="s">
        <v>176</v>
      </c>
      <c r="D149" s="132" t="s">
        <v>142</v>
      </c>
      <c r="E149" s="133" t="s">
        <v>177</v>
      </c>
      <c r="F149" s="134" t="s">
        <v>178</v>
      </c>
      <c r="G149" s="135" t="s">
        <v>145</v>
      </c>
      <c r="H149" s="136">
        <v>1</v>
      </c>
      <c r="I149" s="137"/>
      <c r="J149" s="138">
        <f>ROUND(I149*H149,2)</f>
        <v>0</v>
      </c>
      <c r="K149" s="134" t="s">
        <v>146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147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147</v>
      </c>
      <c r="BM149" s="143" t="s">
        <v>179</v>
      </c>
    </row>
    <row r="150" spans="2:65" s="1" customFormat="1">
      <c r="B150" s="32"/>
      <c r="D150" s="145" t="s">
        <v>149</v>
      </c>
      <c r="F150" s="146" t="s">
        <v>178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2" customFormat="1">
      <c r="B151" s="149"/>
      <c r="D151" s="145" t="s">
        <v>150</v>
      </c>
      <c r="E151" s="150" t="s">
        <v>1</v>
      </c>
      <c r="F151" s="151" t="s">
        <v>180</v>
      </c>
      <c r="H151" s="150" t="s">
        <v>1</v>
      </c>
      <c r="I151" s="152"/>
      <c r="L151" s="149"/>
      <c r="M151" s="153"/>
      <c r="T151" s="154"/>
      <c r="AT151" s="150" t="s">
        <v>150</v>
      </c>
      <c r="AU151" s="150" t="s">
        <v>87</v>
      </c>
      <c r="AV151" s="12" t="s">
        <v>85</v>
      </c>
      <c r="AW151" s="12" t="s">
        <v>33</v>
      </c>
      <c r="AX151" s="12" t="s">
        <v>77</v>
      </c>
      <c r="AY151" s="150" t="s">
        <v>136</v>
      </c>
    </row>
    <row r="152" spans="2:65" s="13" customFormat="1">
      <c r="B152" s="155"/>
      <c r="D152" s="145" t="s">
        <v>150</v>
      </c>
      <c r="E152" s="156" t="s">
        <v>1</v>
      </c>
      <c r="F152" s="157" t="s">
        <v>152</v>
      </c>
      <c r="H152" s="158">
        <v>1</v>
      </c>
      <c r="I152" s="159"/>
      <c r="L152" s="155"/>
      <c r="M152" s="160"/>
      <c r="T152" s="161"/>
      <c r="AT152" s="156" t="s">
        <v>150</v>
      </c>
      <c r="AU152" s="156" t="s">
        <v>87</v>
      </c>
      <c r="AV152" s="13" t="s">
        <v>87</v>
      </c>
      <c r="AW152" s="13" t="s">
        <v>33</v>
      </c>
      <c r="AX152" s="13" t="s">
        <v>85</v>
      </c>
      <c r="AY152" s="156" t="s">
        <v>136</v>
      </c>
    </row>
    <row r="153" spans="2:65" s="11" customFormat="1" ht="22.95" customHeight="1">
      <c r="B153" s="120"/>
      <c r="D153" s="121" t="s">
        <v>76</v>
      </c>
      <c r="E153" s="130" t="s">
        <v>181</v>
      </c>
      <c r="F153" s="130" t="s">
        <v>182</v>
      </c>
      <c r="I153" s="123"/>
      <c r="J153" s="131">
        <f>BK153</f>
        <v>0</v>
      </c>
      <c r="L153" s="120"/>
      <c r="M153" s="125"/>
      <c r="P153" s="126">
        <f>SUM(P154:P162)</f>
        <v>0</v>
      </c>
      <c r="R153" s="126">
        <f>SUM(R154:R162)</f>
        <v>0</v>
      </c>
      <c r="T153" s="127">
        <f>SUM(T154:T162)</f>
        <v>0</v>
      </c>
      <c r="AR153" s="121" t="s">
        <v>139</v>
      </c>
      <c r="AT153" s="128" t="s">
        <v>76</v>
      </c>
      <c r="AU153" s="128" t="s">
        <v>85</v>
      </c>
      <c r="AY153" s="121" t="s">
        <v>136</v>
      </c>
      <c r="BK153" s="129">
        <f>SUM(BK154:BK162)</f>
        <v>0</v>
      </c>
    </row>
    <row r="154" spans="2:65" s="1" customFormat="1" ht="16.5" customHeight="1">
      <c r="B154" s="32"/>
      <c r="C154" s="132" t="s">
        <v>183</v>
      </c>
      <c r="D154" s="132" t="s">
        <v>142</v>
      </c>
      <c r="E154" s="133" t="s">
        <v>184</v>
      </c>
      <c r="F154" s="134" t="s">
        <v>185</v>
      </c>
      <c r="G154" s="135" t="s">
        <v>145</v>
      </c>
      <c r="H154" s="136">
        <v>1</v>
      </c>
      <c r="I154" s="137"/>
      <c r="J154" s="138">
        <f>ROUND(I154*H154,2)</f>
        <v>0</v>
      </c>
      <c r="K154" s="134" t="s">
        <v>146</v>
      </c>
      <c r="L154" s="32"/>
      <c r="M154" s="139" t="s">
        <v>1</v>
      </c>
      <c r="N154" s="140" t="s">
        <v>42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147</v>
      </c>
      <c r="AT154" s="143" t="s">
        <v>142</v>
      </c>
      <c r="AU154" s="143" t="s">
        <v>87</v>
      </c>
      <c r="AY154" s="17" t="s">
        <v>136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85</v>
      </c>
      <c r="BK154" s="144">
        <f>ROUND(I154*H154,2)</f>
        <v>0</v>
      </c>
      <c r="BL154" s="17" t="s">
        <v>147</v>
      </c>
      <c r="BM154" s="143" t="s">
        <v>186</v>
      </c>
    </row>
    <row r="155" spans="2:65" s="1" customFormat="1">
      <c r="B155" s="32"/>
      <c r="D155" s="145" t="s">
        <v>149</v>
      </c>
      <c r="F155" s="146" t="s">
        <v>185</v>
      </c>
      <c r="I155" s="147"/>
      <c r="L155" s="32"/>
      <c r="M155" s="148"/>
      <c r="T155" s="56"/>
      <c r="AT155" s="17" t="s">
        <v>149</v>
      </c>
      <c r="AU155" s="17" t="s">
        <v>87</v>
      </c>
    </row>
    <row r="156" spans="2:65" s="12" customFormat="1">
      <c r="B156" s="149"/>
      <c r="D156" s="145" t="s">
        <v>150</v>
      </c>
      <c r="E156" s="150" t="s">
        <v>1</v>
      </c>
      <c r="F156" s="151" t="s">
        <v>187</v>
      </c>
      <c r="H156" s="150" t="s">
        <v>1</v>
      </c>
      <c r="I156" s="152"/>
      <c r="L156" s="149"/>
      <c r="M156" s="153"/>
      <c r="T156" s="154"/>
      <c r="AT156" s="150" t="s">
        <v>150</v>
      </c>
      <c r="AU156" s="150" t="s">
        <v>87</v>
      </c>
      <c r="AV156" s="12" t="s">
        <v>85</v>
      </c>
      <c r="AW156" s="12" t="s">
        <v>33</v>
      </c>
      <c r="AX156" s="12" t="s">
        <v>77</v>
      </c>
      <c r="AY156" s="150" t="s">
        <v>136</v>
      </c>
    </row>
    <row r="157" spans="2:65" s="13" customFormat="1">
      <c r="B157" s="155"/>
      <c r="D157" s="145" t="s">
        <v>150</v>
      </c>
      <c r="E157" s="156" t="s">
        <v>1</v>
      </c>
      <c r="F157" s="157" t="s">
        <v>188</v>
      </c>
      <c r="H157" s="158">
        <v>1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85</v>
      </c>
      <c r="AY157" s="156" t="s">
        <v>136</v>
      </c>
    </row>
    <row r="158" spans="2:65" s="1" customFormat="1" ht="16.5" customHeight="1">
      <c r="B158" s="32"/>
      <c r="C158" s="132" t="s">
        <v>189</v>
      </c>
      <c r="D158" s="132" t="s">
        <v>142</v>
      </c>
      <c r="E158" s="133" t="s">
        <v>190</v>
      </c>
      <c r="F158" s="134" t="s">
        <v>191</v>
      </c>
      <c r="G158" s="135" t="s">
        <v>192</v>
      </c>
      <c r="H158" s="136">
        <v>1</v>
      </c>
      <c r="I158" s="137"/>
      <c r="J158" s="138">
        <f>ROUND(I158*H158,2)</f>
        <v>0</v>
      </c>
      <c r="K158" s="134" t="s">
        <v>146</v>
      </c>
      <c r="L158" s="32"/>
      <c r="M158" s="139" t="s">
        <v>1</v>
      </c>
      <c r="N158" s="140" t="s">
        <v>42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147</v>
      </c>
      <c r="AT158" s="143" t="s">
        <v>142</v>
      </c>
      <c r="AU158" s="143" t="s">
        <v>87</v>
      </c>
      <c r="AY158" s="17" t="s">
        <v>136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85</v>
      </c>
      <c r="BK158" s="144">
        <f>ROUND(I158*H158,2)</f>
        <v>0</v>
      </c>
      <c r="BL158" s="17" t="s">
        <v>147</v>
      </c>
      <c r="BM158" s="143" t="s">
        <v>193</v>
      </c>
    </row>
    <row r="159" spans="2:65" s="1" customFormat="1">
      <c r="B159" s="32"/>
      <c r="D159" s="145" t="s">
        <v>149</v>
      </c>
      <c r="F159" s="146" t="s">
        <v>191</v>
      </c>
      <c r="I159" s="147"/>
      <c r="L159" s="32"/>
      <c r="M159" s="148"/>
      <c r="T159" s="56"/>
      <c r="AT159" s="17" t="s">
        <v>149</v>
      </c>
      <c r="AU159" s="17" t="s">
        <v>87</v>
      </c>
    </row>
    <row r="160" spans="2:65" s="12" customFormat="1">
      <c r="B160" s="149"/>
      <c r="D160" s="145" t="s">
        <v>150</v>
      </c>
      <c r="E160" s="150" t="s">
        <v>1</v>
      </c>
      <c r="F160" s="151" t="s">
        <v>194</v>
      </c>
      <c r="H160" s="150" t="s">
        <v>1</v>
      </c>
      <c r="I160" s="152"/>
      <c r="L160" s="149"/>
      <c r="M160" s="153"/>
      <c r="T160" s="154"/>
      <c r="AT160" s="150" t="s">
        <v>150</v>
      </c>
      <c r="AU160" s="150" t="s">
        <v>87</v>
      </c>
      <c r="AV160" s="12" t="s">
        <v>85</v>
      </c>
      <c r="AW160" s="12" t="s">
        <v>33</v>
      </c>
      <c r="AX160" s="12" t="s">
        <v>77</v>
      </c>
      <c r="AY160" s="150" t="s">
        <v>136</v>
      </c>
    </row>
    <row r="161" spans="2:65" s="12" customFormat="1">
      <c r="B161" s="149"/>
      <c r="D161" s="145" t="s">
        <v>150</v>
      </c>
      <c r="E161" s="150" t="s">
        <v>1</v>
      </c>
      <c r="F161" s="151" t="s">
        <v>195</v>
      </c>
      <c r="H161" s="150" t="s">
        <v>1</v>
      </c>
      <c r="I161" s="152"/>
      <c r="L161" s="149"/>
      <c r="M161" s="153"/>
      <c r="T161" s="154"/>
      <c r="AT161" s="150" t="s">
        <v>150</v>
      </c>
      <c r="AU161" s="150" t="s">
        <v>87</v>
      </c>
      <c r="AV161" s="12" t="s">
        <v>85</v>
      </c>
      <c r="AW161" s="12" t="s">
        <v>33</v>
      </c>
      <c r="AX161" s="12" t="s">
        <v>77</v>
      </c>
      <c r="AY161" s="150" t="s">
        <v>136</v>
      </c>
    </row>
    <row r="162" spans="2:65" s="13" customFormat="1">
      <c r="B162" s="155"/>
      <c r="D162" s="145" t="s">
        <v>150</v>
      </c>
      <c r="E162" s="156" t="s">
        <v>1</v>
      </c>
      <c r="F162" s="157" t="s">
        <v>188</v>
      </c>
      <c r="H162" s="158">
        <v>1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85</v>
      </c>
      <c r="AY162" s="156" t="s">
        <v>136</v>
      </c>
    </row>
    <row r="163" spans="2:65" s="11" customFormat="1" ht="22.95" customHeight="1">
      <c r="B163" s="120"/>
      <c r="D163" s="121" t="s">
        <v>76</v>
      </c>
      <c r="E163" s="130" t="s">
        <v>196</v>
      </c>
      <c r="F163" s="130" t="s">
        <v>197</v>
      </c>
      <c r="I163" s="123"/>
      <c r="J163" s="131">
        <f>BK163</f>
        <v>30000</v>
      </c>
      <c r="L163" s="120"/>
      <c r="M163" s="125"/>
      <c r="P163" s="126">
        <f>SUM(P164:P182)</f>
        <v>0</v>
      </c>
      <c r="R163" s="126">
        <f>SUM(R164:R182)</f>
        <v>0</v>
      </c>
      <c r="T163" s="127">
        <f>SUM(T164:T182)</f>
        <v>0</v>
      </c>
      <c r="AR163" s="121" t="s">
        <v>139</v>
      </c>
      <c r="AT163" s="128" t="s">
        <v>76</v>
      </c>
      <c r="AU163" s="128" t="s">
        <v>85</v>
      </c>
      <c r="AY163" s="121" t="s">
        <v>136</v>
      </c>
      <c r="BK163" s="129">
        <f>SUM(BK164:BK182)</f>
        <v>30000</v>
      </c>
    </row>
    <row r="164" spans="2:65" s="1" customFormat="1" ht="16.5" customHeight="1">
      <c r="B164" s="32"/>
      <c r="C164" s="132" t="s">
        <v>198</v>
      </c>
      <c r="D164" s="132" t="s">
        <v>142</v>
      </c>
      <c r="E164" s="133" t="s">
        <v>199</v>
      </c>
      <c r="F164" s="134" t="s">
        <v>200</v>
      </c>
      <c r="G164" s="135" t="s">
        <v>145</v>
      </c>
      <c r="H164" s="136">
        <v>1</v>
      </c>
      <c r="I164" s="137"/>
      <c r="J164" s="138">
        <f>ROUND(I164*H164,2)</f>
        <v>0</v>
      </c>
      <c r="K164" s="134" t="s">
        <v>1</v>
      </c>
      <c r="L164" s="32"/>
      <c r="M164" s="139" t="s">
        <v>1</v>
      </c>
      <c r="N164" s="140" t="s">
        <v>42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147</v>
      </c>
      <c r="AT164" s="143" t="s">
        <v>142</v>
      </c>
      <c r="AU164" s="143" t="s">
        <v>87</v>
      </c>
      <c r="AY164" s="17" t="s">
        <v>136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85</v>
      </c>
      <c r="BK164" s="144">
        <f>ROUND(I164*H164,2)</f>
        <v>0</v>
      </c>
      <c r="BL164" s="17" t="s">
        <v>147</v>
      </c>
      <c r="BM164" s="143" t="s">
        <v>201</v>
      </c>
    </row>
    <row r="165" spans="2:65" s="1" customFormat="1">
      <c r="B165" s="32"/>
      <c r="D165" s="145" t="s">
        <v>149</v>
      </c>
      <c r="F165" s="146" t="s">
        <v>200</v>
      </c>
      <c r="I165" s="147"/>
      <c r="L165" s="32"/>
      <c r="M165" s="148"/>
      <c r="T165" s="56"/>
      <c r="AT165" s="17" t="s">
        <v>149</v>
      </c>
      <c r="AU165" s="17" t="s">
        <v>87</v>
      </c>
    </row>
    <row r="166" spans="2:65" s="12" customFormat="1">
      <c r="B166" s="149"/>
      <c r="D166" s="145" t="s">
        <v>150</v>
      </c>
      <c r="E166" s="150" t="s">
        <v>1</v>
      </c>
      <c r="F166" s="151" t="s">
        <v>202</v>
      </c>
      <c r="H166" s="150" t="s">
        <v>1</v>
      </c>
      <c r="I166" s="152"/>
      <c r="L166" s="149"/>
      <c r="M166" s="153"/>
      <c r="T166" s="154"/>
      <c r="AT166" s="150" t="s">
        <v>150</v>
      </c>
      <c r="AU166" s="150" t="s">
        <v>87</v>
      </c>
      <c r="AV166" s="12" t="s">
        <v>85</v>
      </c>
      <c r="AW166" s="12" t="s">
        <v>33</v>
      </c>
      <c r="AX166" s="12" t="s">
        <v>77</v>
      </c>
      <c r="AY166" s="150" t="s">
        <v>136</v>
      </c>
    </row>
    <row r="167" spans="2:65" s="13" customFormat="1">
      <c r="B167" s="155"/>
      <c r="D167" s="145" t="s">
        <v>150</v>
      </c>
      <c r="E167" s="156" t="s">
        <v>1</v>
      </c>
      <c r="F167" s="157" t="s">
        <v>203</v>
      </c>
      <c r="H167" s="158">
        <v>1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85</v>
      </c>
      <c r="AY167" s="156" t="s">
        <v>136</v>
      </c>
    </row>
    <row r="168" spans="2:65" s="12" customFormat="1">
      <c r="B168" s="149"/>
      <c r="D168" s="145" t="s">
        <v>150</v>
      </c>
      <c r="E168" s="150" t="s">
        <v>1</v>
      </c>
      <c r="F168" s="151" t="s">
        <v>204</v>
      </c>
      <c r="H168" s="150" t="s">
        <v>1</v>
      </c>
      <c r="I168" s="152"/>
      <c r="L168" s="149"/>
      <c r="M168" s="153"/>
      <c r="T168" s="154"/>
      <c r="AT168" s="150" t="s">
        <v>150</v>
      </c>
      <c r="AU168" s="150" t="s">
        <v>87</v>
      </c>
      <c r="AV168" s="12" t="s">
        <v>85</v>
      </c>
      <c r="AW168" s="12" t="s">
        <v>33</v>
      </c>
      <c r="AX168" s="12" t="s">
        <v>77</v>
      </c>
      <c r="AY168" s="150" t="s">
        <v>136</v>
      </c>
    </row>
    <row r="169" spans="2:65" s="1" customFormat="1" ht="16.5" customHeight="1">
      <c r="B169" s="32"/>
      <c r="C169" s="132" t="s">
        <v>205</v>
      </c>
      <c r="D169" s="132" t="s">
        <v>142</v>
      </c>
      <c r="E169" s="133" t="s">
        <v>206</v>
      </c>
      <c r="F169" s="134" t="s">
        <v>207</v>
      </c>
      <c r="G169" s="135" t="s">
        <v>145</v>
      </c>
      <c r="H169" s="136">
        <v>15000</v>
      </c>
      <c r="I169" s="137">
        <v>1</v>
      </c>
      <c r="J169" s="138">
        <f>ROUND(I169*H169,2)</f>
        <v>15000</v>
      </c>
      <c r="K169" s="134" t="s">
        <v>1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147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15000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15000</v>
      </c>
      <c r="BL169" s="17" t="s">
        <v>147</v>
      </c>
      <c r="BM169" s="143" t="s">
        <v>208</v>
      </c>
    </row>
    <row r="170" spans="2:65" s="1" customFormat="1">
      <c r="B170" s="32"/>
      <c r="D170" s="145" t="s">
        <v>149</v>
      </c>
      <c r="F170" s="146" t="s">
        <v>207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2" customFormat="1">
      <c r="B171" s="149"/>
      <c r="D171" s="145" t="s">
        <v>150</v>
      </c>
      <c r="E171" s="150" t="s">
        <v>1</v>
      </c>
      <c r="F171" s="151" t="s">
        <v>202</v>
      </c>
      <c r="H171" s="150" t="s">
        <v>1</v>
      </c>
      <c r="I171" s="152"/>
      <c r="L171" s="149"/>
      <c r="M171" s="153"/>
      <c r="T171" s="154"/>
      <c r="AT171" s="150" t="s">
        <v>150</v>
      </c>
      <c r="AU171" s="150" t="s">
        <v>87</v>
      </c>
      <c r="AV171" s="12" t="s">
        <v>85</v>
      </c>
      <c r="AW171" s="12" t="s">
        <v>33</v>
      </c>
      <c r="AX171" s="12" t="s">
        <v>77</v>
      </c>
      <c r="AY171" s="150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209</v>
      </c>
      <c r="H172" s="158">
        <v>15000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85</v>
      </c>
      <c r="AY172" s="156" t="s">
        <v>136</v>
      </c>
    </row>
    <row r="173" spans="2:65" s="12" customFormat="1">
      <c r="B173" s="149"/>
      <c r="D173" s="145" t="s">
        <v>150</v>
      </c>
      <c r="E173" s="150" t="s">
        <v>1</v>
      </c>
      <c r="F173" s="151" t="s">
        <v>210</v>
      </c>
      <c r="H173" s="150" t="s">
        <v>1</v>
      </c>
      <c r="I173" s="152"/>
      <c r="L173" s="149"/>
      <c r="M173" s="153"/>
      <c r="T173" s="154"/>
      <c r="AT173" s="150" t="s">
        <v>150</v>
      </c>
      <c r="AU173" s="150" t="s">
        <v>87</v>
      </c>
      <c r="AV173" s="12" t="s">
        <v>85</v>
      </c>
      <c r="AW173" s="12" t="s">
        <v>33</v>
      </c>
      <c r="AX173" s="12" t="s">
        <v>77</v>
      </c>
      <c r="AY173" s="150" t="s">
        <v>136</v>
      </c>
    </row>
    <row r="174" spans="2:65" s="1" customFormat="1" ht="16.5" customHeight="1">
      <c r="B174" s="32"/>
      <c r="C174" s="132" t="s">
        <v>211</v>
      </c>
      <c r="D174" s="132" t="s">
        <v>142</v>
      </c>
      <c r="E174" s="133" t="s">
        <v>212</v>
      </c>
      <c r="F174" s="134" t="s">
        <v>213</v>
      </c>
      <c r="G174" s="135" t="s">
        <v>145</v>
      </c>
      <c r="H174" s="136">
        <v>1</v>
      </c>
      <c r="I174" s="137"/>
      <c r="J174" s="138">
        <f>ROUND(I174*H174,2)</f>
        <v>0</v>
      </c>
      <c r="K174" s="134" t="s">
        <v>1</v>
      </c>
      <c r="L174" s="32"/>
      <c r="M174" s="139" t="s">
        <v>1</v>
      </c>
      <c r="N174" s="140" t="s">
        <v>42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147</v>
      </c>
      <c r="AT174" s="143" t="s">
        <v>142</v>
      </c>
      <c r="AU174" s="143" t="s">
        <v>87</v>
      </c>
      <c r="AY174" s="17" t="s">
        <v>136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85</v>
      </c>
      <c r="BK174" s="144">
        <f>ROUND(I174*H174,2)</f>
        <v>0</v>
      </c>
      <c r="BL174" s="17" t="s">
        <v>147</v>
      </c>
      <c r="BM174" s="143" t="s">
        <v>214</v>
      </c>
    </row>
    <row r="175" spans="2:65" s="1" customFormat="1">
      <c r="B175" s="32"/>
      <c r="D175" s="145" t="s">
        <v>149</v>
      </c>
      <c r="F175" s="146" t="s">
        <v>213</v>
      </c>
      <c r="I175" s="147"/>
      <c r="L175" s="32"/>
      <c r="M175" s="148"/>
      <c r="T175" s="56"/>
      <c r="AT175" s="17" t="s">
        <v>149</v>
      </c>
      <c r="AU175" s="17" t="s">
        <v>87</v>
      </c>
    </row>
    <row r="176" spans="2:65" s="12" customFormat="1">
      <c r="B176" s="149"/>
      <c r="D176" s="145" t="s">
        <v>150</v>
      </c>
      <c r="E176" s="150" t="s">
        <v>1</v>
      </c>
      <c r="F176" s="151" t="s">
        <v>215</v>
      </c>
      <c r="H176" s="150" t="s">
        <v>1</v>
      </c>
      <c r="I176" s="152"/>
      <c r="L176" s="149"/>
      <c r="M176" s="153"/>
      <c r="T176" s="154"/>
      <c r="AT176" s="150" t="s">
        <v>150</v>
      </c>
      <c r="AU176" s="150" t="s">
        <v>87</v>
      </c>
      <c r="AV176" s="12" t="s">
        <v>85</v>
      </c>
      <c r="AW176" s="12" t="s">
        <v>33</v>
      </c>
      <c r="AX176" s="12" t="s">
        <v>77</v>
      </c>
      <c r="AY176" s="150" t="s">
        <v>136</v>
      </c>
    </row>
    <row r="177" spans="2:65" s="13" customFormat="1">
      <c r="B177" s="155"/>
      <c r="D177" s="145" t="s">
        <v>150</v>
      </c>
      <c r="E177" s="156" t="s">
        <v>1</v>
      </c>
      <c r="F177" s="157" t="s">
        <v>216</v>
      </c>
      <c r="H177" s="158">
        <v>1</v>
      </c>
      <c r="I177" s="159"/>
      <c r="L177" s="155"/>
      <c r="M177" s="160"/>
      <c r="T177" s="161"/>
      <c r="AT177" s="156" t="s">
        <v>150</v>
      </c>
      <c r="AU177" s="156" t="s">
        <v>87</v>
      </c>
      <c r="AV177" s="13" t="s">
        <v>87</v>
      </c>
      <c r="AW177" s="13" t="s">
        <v>33</v>
      </c>
      <c r="AX177" s="13" t="s">
        <v>85</v>
      </c>
      <c r="AY177" s="156" t="s">
        <v>136</v>
      </c>
    </row>
    <row r="178" spans="2:65" s="1" customFormat="1" ht="16.5" customHeight="1">
      <c r="B178" s="32"/>
      <c r="C178" s="132" t="s">
        <v>217</v>
      </c>
      <c r="D178" s="132" t="s">
        <v>142</v>
      </c>
      <c r="E178" s="133" t="s">
        <v>218</v>
      </c>
      <c r="F178" s="134" t="s">
        <v>219</v>
      </c>
      <c r="G178" s="135" t="s">
        <v>145</v>
      </c>
      <c r="H178" s="136">
        <v>15000</v>
      </c>
      <c r="I178" s="137">
        <v>1</v>
      </c>
      <c r="J178" s="138">
        <f>ROUND(I178*H178,2)</f>
        <v>15000</v>
      </c>
      <c r="K178" s="134" t="s">
        <v>1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147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15000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15000</v>
      </c>
      <c r="BL178" s="17" t="s">
        <v>147</v>
      </c>
      <c r="BM178" s="143" t="s">
        <v>220</v>
      </c>
    </row>
    <row r="179" spans="2:65" s="1" customFormat="1">
      <c r="B179" s="32"/>
      <c r="D179" s="145" t="s">
        <v>149</v>
      </c>
      <c r="F179" s="146" t="s">
        <v>219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2" customFormat="1">
      <c r="B180" s="149"/>
      <c r="D180" s="145" t="s">
        <v>150</v>
      </c>
      <c r="E180" s="150" t="s">
        <v>1</v>
      </c>
      <c r="F180" s="151" t="s">
        <v>215</v>
      </c>
      <c r="H180" s="150" t="s">
        <v>1</v>
      </c>
      <c r="I180" s="152"/>
      <c r="L180" s="149"/>
      <c r="M180" s="153"/>
      <c r="T180" s="154"/>
      <c r="AT180" s="150" t="s">
        <v>150</v>
      </c>
      <c r="AU180" s="150" t="s">
        <v>87</v>
      </c>
      <c r="AV180" s="12" t="s">
        <v>85</v>
      </c>
      <c r="AW180" s="12" t="s">
        <v>33</v>
      </c>
      <c r="AX180" s="12" t="s">
        <v>77</v>
      </c>
      <c r="AY180" s="150" t="s">
        <v>136</v>
      </c>
    </row>
    <row r="181" spans="2:65" s="13" customFormat="1">
      <c r="B181" s="155"/>
      <c r="D181" s="145" t="s">
        <v>150</v>
      </c>
      <c r="E181" s="156" t="s">
        <v>1</v>
      </c>
      <c r="F181" s="157" t="s">
        <v>221</v>
      </c>
      <c r="H181" s="158">
        <v>15000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85</v>
      </c>
      <c r="AY181" s="156" t="s">
        <v>136</v>
      </c>
    </row>
    <row r="182" spans="2:65" s="12" customFormat="1">
      <c r="B182" s="149"/>
      <c r="D182" s="145" t="s">
        <v>150</v>
      </c>
      <c r="E182" s="150" t="s">
        <v>1</v>
      </c>
      <c r="F182" s="151" t="s">
        <v>210</v>
      </c>
      <c r="H182" s="150" t="s">
        <v>1</v>
      </c>
      <c r="I182" s="152"/>
      <c r="L182" s="149"/>
      <c r="M182" s="153"/>
      <c r="T182" s="154"/>
      <c r="AT182" s="150" t="s">
        <v>150</v>
      </c>
      <c r="AU182" s="150" t="s">
        <v>87</v>
      </c>
      <c r="AV182" s="12" t="s">
        <v>85</v>
      </c>
      <c r="AW182" s="12" t="s">
        <v>33</v>
      </c>
      <c r="AX182" s="12" t="s">
        <v>77</v>
      </c>
      <c r="AY182" s="150" t="s">
        <v>136</v>
      </c>
    </row>
    <row r="183" spans="2:65" s="11" customFormat="1" ht="22.95" customHeight="1">
      <c r="B183" s="120"/>
      <c r="D183" s="121" t="s">
        <v>76</v>
      </c>
      <c r="E183" s="130" t="s">
        <v>222</v>
      </c>
      <c r="F183" s="130" t="s">
        <v>223</v>
      </c>
      <c r="I183" s="123"/>
      <c r="J183" s="131">
        <f>BK183</f>
        <v>0</v>
      </c>
      <c r="L183" s="120"/>
      <c r="M183" s="125"/>
      <c r="P183" s="126">
        <f>SUM(P184:P186)</f>
        <v>0</v>
      </c>
      <c r="R183" s="126">
        <f>SUM(R184:R186)</f>
        <v>0</v>
      </c>
      <c r="T183" s="127">
        <f>SUM(T184:T186)</f>
        <v>0</v>
      </c>
      <c r="AR183" s="121" t="s">
        <v>139</v>
      </c>
      <c r="AT183" s="128" t="s">
        <v>76</v>
      </c>
      <c r="AU183" s="128" t="s">
        <v>85</v>
      </c>
      <c r="AY183" s="121" t="s">
        <v>136</v>
      </c>
      <c r="BK183" s="129">
        <f>SUM(BK184:BK186)</f>
        <v>0</v>
      </c>
    </row>
    <row r="184" spans="2:65" s="1" customFormat="1" ht="16.5" customHeight="1">
      <c r="B184" s="32"/>
      <c r="C184" s="132" t="s">
        <v>224</v>
      </c>
      <c r="D184" s="132" t="s">
        <v>142</v>
      </c>
      <c r="E184" s="133" t="s">
        <v>225</v>
      </c>
      <c r="F184" s="134" t="s">
        <v>226</v>
      </c>
      <c r="G184" s="135" t="s">
        <v>145</v>
      </c>
      <c r="H184" s="136">
        <v>1</v>
      </c>
      <c r="I184" s="137"/>
      <c r="J184" s="138">
        <f>ROUND(I184*H184,2)</f>
        <v>0</v>
      </c>
      <c r="K184" s="134" t="s">
        <v>146</v>
      </c>
      <c r="L184" s="32"/>
      <c r="M184" s="139" t="s">
        <v>1</v>
      </c>
      <c r="N184" s="140" t="s">
        <v>42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147</v>
      </c>
      <c r="AT184" s="143" t="s">
        <v>142</v>
      </c>
      <c r="AU184" s="143" t="s">
        <v>87</v>
      </c>
      <c r="AY184" s="17" t="s">
        <v>136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85</v>
      </c>
      <c r="BK184" s="144">
        <f>ROUND(I184*H184,2)</f>
        <v>0</v>
      </c>
      <c r="BL184" s="17" t="s">
        <v>147</v>
      </c>
      <c r="BM184" s="143" t="s">
        <v>227</v>
      </c>
    </row>
    <row r="185" spans="2:65" s="1" customFormat="1">
      <c r="B185" s="32"/>
      <c r="D185" s="145" t="s">
        <v>149</v>
      </c>
      <c r="F185" s="146" t="s">
        <v>226</v>
      </c>
      <c r="I185" s="147"/>
      <c r="L185" s="32"/>
      <c r="M185" s="148"/>
      <c r="T185" s="56"/>
      <c r="AT185" s="17" t="s">
        <v>149</v>
      </c>
      <c r="AU185" s="17" t="s">
        <v>87</v>
      </c>
    </row>
    <row r="186" spans="2:65" s="13" customFormat="1">
      <c r="B186" s="155"/>
      <c r="D186" s="145" t="s">
        <v>150</v>
      </c>
      <c r="E186" s="156" t="s">
        <v>1</v>
      </c>
      <c r="F186" s="157" t="s">
        <v>228</v>
      </c>
      <c r="H186" s="158">
        <v>1</v>
      </c>
      <c r="I186" s="159"/>
      <c r="L186" s="155"/>
      <c r="M186" s="160"/>
      <c r="T186" s="161"/>
      <c r="AT186" s="156" t="s">
        <v>150</v>
      </c>
      <c r="AU186" s="156" t="s">
        <v>87</v>
      </c>
      <c r="AV186" s="13" t="s">
        <v>87</v>
      </c>
      <c r="AW186" s="13" t="s">
        <v>33</v>
      </c>
      <c r="AX186" s="13" t="s">
        <v>85</v>
      </c>
      <c r="AY186" s="156" t="s">
        <v>136</v>
      </c>
    </row>
    <row r="187" spans="2:65" s="11" customFormat="1" ht="22.95" customHeight="1">
      <c r="B187" s="120"/>
      <c r="D187" s="121" t="s">
        <v>76</v>
      </c>
      <c r="E187" s="130" t="s">
        <v>229</v>
      </c>
      <c r="F187" s="130" t="s">
        <v>230</v>
      </c>
      <c r="I187" s="123"/>
      <c r="J187" s="131">
        <f>BK187</f>
        <v>0</v>
      </c>
      <c r="L187" s="120"/>
      <c r="M187" s="125"/>
      <c r="P187" s="126">
        <f>SUM(P188:P190)</f>
        <v>0</v>
      </c>
      <c r="R187" s="126">
        <f>SUM(R188:R190)</f>
        <v>0</v>
      </c>
      <c r="T187" s="127">
        <f>SUM(T188:T190)</f>
        <v>0</v>
      </c>
      <c r="AR187" s="121" t="s">
        <v>139</v>
      </c>
      <c r="AT187" s="128" t="s">
        <v>76</v>
      </c>
      <c r="AU187" s="128" t="s">
        <v>85</v>
      </c>
      <c r="AY187" s="121" t="s">
        <v>136</v>
      </c>
      <c r="BK187" s="129">
        <f>SUM(BK188:BK190)</f>
        <v>0</v>
      </c>
    </row>
    <row r="188" spans="2:65" s="1" customFormat="1" ht="16.5" customHeight="1">
      <c r="B188" s="32"/>
      <c r="C188" s="132" t="s">
        <v>231</v>
      </c>
      <c r="D188" s="132" t="s">
        <v>142</v>
      </c>
      <c r="E188" s="133" t="s">
        <v>232</v>
      </c>
      <c r="F188" s="134" t="s">
        <v>233</v>
      </c>
      <c r="G188" s="135" t="s">
        <v>145</v>
      </c>
      <c r="H188" s="136">
        <v>1</v>
      </c>
      <c r="I188" s="137"/>
      <c r="J188" s="138">
        <f>ROUND(I188*H188,2)</f>
        <v>0</v>
      </c>
      <c r="K188" s="134" t="s">
        <v>1</v>
      </c>
      <c r="L188" s="32"/>
      <c r="M188" s="139" t="s">
        <v>1</v>
      </c>
      <c r="N188" s="140" t="s">
        <v>42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147</v>
      </c>
      <c r="AT188" s="143" t="s">
        <v>142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147</v>
      </c>
      <c r="BM188" s="143" t="s">
        <v>234</v>
      </c>
    </row>
    <row r="189" spans="2:65" s="1" customFormat="1">
      <c r="B189" s="32"/>
      <c r="D189" s="145" t="s">
        <v>149</v>
      </c>
      <c r="F189" s="146" t="s">
        <v>233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188</v>
      </c>
      <c r="H190" s="158">
        <v>1</v>
      </c>
      <c r="I190" s="159"/>
      <c r="L190" s="155"/>
      <c r="M190" s="162"/>
      <c r="N190" s="163"/>
      <c r="O190" s="163"/>
      <c r="P190" s="163"/>
      <c r="Q190" s="163"/>
      <c r="R190" s="163"/>
      <c r="S190" s="163"/>
      <c r="T190" s="164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85</v>
      </c>
      <c r="AY190" s="156" t="s">
        <v>136</v>
      </c>
    </row>
    <row r="191" spans="2:65" s="1" customFormat="1" ht="6.9" customHeight="1"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32"/>
    </row>
  </sheetData>
  <sheetProtection algorithmName="SHA-512" hashValue="SQLZH6FmZplEa+YWkoHTzpAnMown503Af5xCx3N8IkUrGnx4mvj5NaLM8ubSaprBcFygPK2ZMeNkUn24ZgsGDA==" saltValue="9j6omWneqZKIkC/zQtXhEXk5PAf7FRk3aZIoNTSe/FegdjWpXkj65i066+yxG0dUP+hgK1Uqfx24VVkqvBKo/w==" spinCount="100000" sheet="1" objects="1" scenarios="1" formatColumns="0" formatRows="0" autoFilter="0"/>
  <autoFilter ref="C122:K190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36"/>
  <sheetViews>
    <sheetView showGridLines="0" tabSelected="1" topLeftCell="A605" workbookViewId="0">
      <selection activeCell="W620" sqref="W620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90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14" t="s">
        <v>235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91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8"/>
      <c r="G18" s="228"/>
      <c r="H18" s="22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32" t="s">
        <v>1</v>
      </c>
      <c r="F27" s="232"/>
      <c r="G27" s="232"/>
      <c r="H27" s="232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ROUND(J125, 2)</f>
        <v>43260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ROUND((SUM(BE125:BE635)),  2)</f>
        <v>43260</v>
      </c>
      <c r="I33" s="92">
        <v>0.21</v>
      </c>
      <c r="J33" s="91">
        <f>ROUND(((SUM(BE125:BE635))*I33),  2)</f>
        <v>9084.6</v>
      </c>
      <c r="L33" s="32"/>
    </row>
    <row r="34" spans="2:12" s="1" customFormat="1" ht="14.4" customHeight="1">
      <c r="B34" s="32"/>
      <c r="E34" s="27" t="s">
        <v>43</v>
      </c>
      <c r="F34" s="91">
        <f>ROUND((SUM(BF125:BF635)),  2)</f>
        <v>0</v>
      </c>
      <c r="I34" s="92">
        <v>0.15</v>
      </c>
      <c r="J34" s="91">
        <f>ROUND(((SUM(BF125:BF635))*I34),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ROUND((SUM(BG125:BG635)),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ROUND((SUM(BH125:BH635)),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ROUND((SUM(BI125:BI635)),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52344.6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14" t="str">
        <f>E9</f>
        <v>101 - Komunikace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J125</f>
        <v>43260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J126</f>
        <v>43260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95" customHeight="1">
      <c r="B99" s="108"/>
      <c r="D99" s="109" t="s">
        <v>238</v>
      </c>
      <c r="E99" s="110"/>
      <c r="F99" s="110"/>
      <c r="G99" s="110"/>
      <c r="H99" s="110"/>
      <c r="I99" s="110"/>
      <c r="J99" s="111">
        <f>J301</f>
        <v>0</v>
      </c>
      <c r="L99" s="108"/>
    </row>
    <row r="100" spans="2:12" s="9" customFormat="1" ht="19.95" customHeight="1">
      <c r="B100" s="108"/>
      <c r="D100" s="109" t="s">
        <v>239</v>
      </c>
      <c r="E100" s="110"/>
      <c r="F100" s="110"/>
      <c r="G100" s="110"/>
      <c r="H100" s="110"/>
      <c r="I100" s="110"/>
      <c r="J100" s="111">
        <f>J328</f>
        <v>0</v>
      </c>
      <c r="L100" s="108"/>
    </row>
    <row r="101" spans="2:12" s="9" customFormat="1" ht="19.95" customHeight="1">
      <c r="B101" s="108"/>
      <c r="D101" s="109" t="s">
        <v>240</v>
      </c>
      <c r="E101" s="110"/>
      <c r="F101" s="110"/>
      <c r="G101" s="110"/>
      <c r="H101" s="110"/>
      <c r="I101" s="110"/>
      <c r="J101" s="111">
        <f>J371</f>
        <v>0</v>
      </c>
      <c r="L101" s="108"/>
    </row>
    <row r="102" spans="2:12" s="9" customFormat="1" ht="19.95" customHeight="1">
      <c r="B102" s="108"/>
      <c r="D102" s="109" t="s">
        <v>241</v>
      </c>
      <c r="E102" s="110"/>
      <c r="F102" s="110"/>
      <c r="G102" s="110"/>
      <c r="H102" s="110"/>
      <c r="I102" s="110"/>
      <c r="J102" s="111">
        <f>J442</f>
        <v>0</v>
      </c>
      <c r="L102" s="108"/>
    </row>
    <row r="103" spans="2:12" s="9" customFormat="1" ht="19.95" customHeight="1">
      <c r="B103" s="108"/>
      <c r="D103" s="109" t="s">
        <v>242</v>
      </c>
      <c r="E103" s="110"/>
      <c r="F103" s="110"/>
      <c r="G103" s="110"/>
      <c r="H103" s="110"/>
      <c r="I103" s="110"/>
      <c r="J103" s="111">
        <f>J488</f>
        <v>0</v>
      </c>
      <c r="L103" s="108"/>
    </row>
    <row r="104" spans="2:12" s="9" customFormat="1" ht="19.95" customHeight="1">
      <c r="B104" s="108"/>
      <c r="D104" s="109" t="s">
        <v>243</v>
      </c>
      <c r="E104" s="110"/>
      <c r="F104" s="110"/>
      <c r="G104" s="110"/>
      <c r="H104" s="110"/>
      <c r="I104" s="110"/>
      <c r="J104" s="111">
        <f>J555</f>
        <v>0</v>
      </c>
      <c r="L104" s="108"/>
    </row>
    <row r="105" spans="2:12" s="9" customFormat="1" ht="19.95" customHeight="1">
      <c r="B105" s="108"/>
      <c r="D105" s="109" t="s">
        <v>244</v>
      </c>
      <c r="E105" s="110"/>
      <c r="F105" s="110"/>
      <c r="G105" s="110"/>
      <c r="H105" s="110"/>
      <c r="I105" s="110"/>
      <c r="J105" s="111">
        <f>J620</f>
        <v>43260</v>
      </c>
      <c r="L105" s="108"/>
    </row>
    <row r="106" spans="2:12" s="1" customFormat="1" ht="21.75" customHeight="1">
      <c r="B106" s="32"/>
      <c r="L106" s="32"/>
    </row>
    <row r="107" spans="2:12" s="1" customFormat="1" ht="6.9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" customHeight="1">
      <c r="B112" s="32"/>
      <c r="C112" s="21" t="s">
        <v>120</v>
      </c>
      <c r="L112" s="32"/>
    </row>
    <row r="113" spans="2:65" s="1" customFormat="1" ht="6.9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34" t="str">
        <f>E7</f>
        <v>Stavební úpravy MK v ulici U sv. Petra a Pavla v Třeboni</v>
      </c>
      <c r="F115" s="235"/>
      <c r="G115" s="235"/>
      <c r="H115" s="235"/>
      <c r="L115" s="32"/>
    </row>
    <row r="116" spans="2:65" s="1" customFormat="1" ht="12" customHeight="1">
      <c r="B116" s="32"/>
      <c r="C116" s="27" t="s">
        <v>106</v>
      </c>
      <c r="L116" s="32"/>
    </row>
    <row r="117" spans="2:65" s="1" customFormat="1" ht="16.5" customHeight="1">
      <c r="B117" s="32"/>
      <c r="E117" s="214" t="str">
        <f>E9</f>
        <v>101 - Komunikace</v>
      </c>
      <c r="F117" s="233"/>
      <c r="G117" s="233"/>
      <c r="H117" s="233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Třeboň</v>
      </c>
      <c r="I119" s="27" t="s">
        <v>22</v>
      </c>
      <c r="J119" s="52" t="str">
        <f>IF(J12="","",J12)</f>
        <v>29. 5. 2023</v>
      </c>
      <c r="L119" s="32"/>
    </row>
    <row r="120" spans="2:65" s="1" customFormat="1" ht="6.9" customHeight="1">
      <c r="B120" s="32"/>
      <c r="L120" s="32"/>
    </row>
    <row r="121" spans="2:65" s="1" customFormat="1" ht="15.15" customHeight="1">
      <c r="B121" s="32"/>
      <c r="C121" s="27" t="s">
        <v>24</v>
      </c>
      <c r="F121" s="25" t="str">
        <f>E15</f>
        <v>Město Třeboň</v>
      </c>
      <c r="I121" s="27" t="s">
        <v>30</v>
      </c>
      <c r="J121" s="30" t="str">
        <f>E21</f>
        <v>WAY project s.r.o.</v>
      </c>
      <c r="L121" s="32"/>
    </row>
    <row r="122" spans="2:65" s="1" customFormat="1" ht="15.15" customHeight="1">
      <c r="B122" s="32"/>
      <c r="C122" s="27" t="s">
        <v>28</v>
      </c>
      <c r="F122" s="25" t="str">
        <f>IF(E18="","",E18)</f>
        <v>Vyplň údaj</v>
      </c>
      <c r="I122" s="27" t="s">
        <v>34</v>
      </c>
      <c r="J122" s="30" t="str">
        <f>E24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121</v>
      </c>
      <c r="D124" s="114" t="s">
        <v>62</v>
      </c>
      <c r="E124" s="114" t="s">
        <v>58</v>
      </c>
      <c r="F124" s="114" t="s">
        <v>59</v>
      </c>
      <c r="G124" s="114" t="s">
        <v>122</v>
      </c>
      <c r="H124" s="114" t="s">
        <v>123</v>
      </c>
      <c r="I124" s="114" t="s">
        <v>124</v>
      </c>
      <c r="J124" s="114" t="s">
        <v>110</v>
      </c>
      <c r="K124" s="115" t="s">
        <v>125</v>
      </c>
      <c r="L124" s="112"/>
      <c r="M124" s="59" t="s">
        <v>1</v>
      </c>
      <c r="N124" s="60" t="s">
        <v>41</v>
      </c>
      <c r="O124" s="60" t="s">
        <v>126</v>
      </c>
      <c r="P124" s="60" t="s">
        <v>127</v>
      </c>
      <c r="Q124" s="60" t="s">
        <v>128</v>
      </c>
      <c r="R124" s="60" t="s">
        <v>129</v>
      </c>
      <c r="S124" s="60" t="s">
        <v>130</v>
      </c>
      <c r="T124" s="61" t="s">
        <v>131</v>
      </c>
    </row>
    <row r="125" spans="2:65" s="1" customFormat="1" ht="22.95" customHeight="1">
      <c r="B125" s="32"/>
      <c r="C125" s="64" t="s">
        <v>132</v>
      </c>
      <c r="J125" s="116">
        <f>BK125</f>
        <v>43260</v>
      </c>
      <c r="L125" s="32"/>
      <c r="M125" s="62"/>
      <c r="N125" s="53"/>
      <c r="O125" s="53"/>
      <c r="P125" s="117">
        <f>P126</f>
        <v>0</v>
      </c>
      <c r="Q125" s="53"/>
      <c r="R125" s="117">
        <f>R126</f>
        <v>934.05710371999999</v>
      </c>
      <c r="S125" s="53"/>
      <c r="T125" s="118">
        <f>T126</f>
        <v>60.211859999999994</v>
      </c>
      <c r="AT125" s="17" t="s">
        <v>76</v>
      </c>
      <c r="AU125" s="17" t="s">
        <v>112</v>
      </c>
      <c r="BK125" s="119">
        <f>BK126</f>
        <v>43260</v>
      </c>
    </row>
    <row r="126" spans="2:65" s="11" customFormat="1" ht="25.95" customHeight="1">
      <c r="B126" s="120"/>
      <c r="D126" s="121" t="s">
        <v>76</v>
      </c>
      <c r="E126" s="122" t="s">
        <v>245</v>
      </c>
      <c r="F126" s="122" t="s">
        <v>246</v>
      </c>
      <c r="I126" s="123"/>
      <c r="J126" s="124">
        <f>BK126</f>
        <v>43260</v>
      </c>
      <c r="L126" s="120"/>
      <c r="M126" s="125"/>
      <c r="P126" s="126">
        <f>P127+P301+P328+P371+P442+P488+P555+P620</f>
        <v>0</v>
      </c>
      <c r="R126" s="126">
        <f>R127+R301+R328+R371+R442+R488+R555+R620</f>
        <v>934.05710371999999</v>
      </c>
      <c r="T126" s="127">
        <f>T127+T301+T328+T371+T442+T488+T555+T620</f>
        <v>60.211859999999994</v>
      </c>
      <c r="AR126" s="121" t="s">
        <v>85</v>
      </c>
      <c r="AT126" s="128" t="s">
        <v>76</v>
      </c>
      <c r="AU126" s="128" t="s">
        <v>77</v>
      </c>
      <c r="AY126" s="121" t="s">
        <v>136</v>
      </c>
      <c r="BK126" s="129">
        <f>BK127+BK301+BK328+BK371+BK442+BK488+BK555+BK620</f>
        <v>43260</v>
      </c>
    </row>
    <row r="127" spans="2:65" s="11" customFormat="1" ht="22.95" customHeight="1">
      <c r="B127" s="120"/>
      <c r="D127" s="121" t="s">
        <v>76</v>
      </c>
      <c r="E127" s="130" t="s">
        <v>85</v>
      </c>
      <c r="F127" s="130" t="s">
        <v>247</v>
      </c>
      <c r="I127" s="123"/>
      <c r="J127" s="131">
        <f>BK127</f>
        <v>0</v>
      </c>
      <c r="L127" s="120"/>
      <c r="M127" s="125"/>
      <c r="P127" s="126">
        <f>SUM(P128:P300)</f>
        <v>0</v>
      </c>
      <c r="R127" s="126">
        <f>SUM(R128:R300)</f>
        <v>627.49682719999998</v>
      </c>
      <c r="T127" s="127">
        <f>SUM(T128:T300)</f>
        <v>8.1722599999999996</v>
      </c>
      <c r="AR127" s="121" t="s">
        <v>85</v>
      </c>
      <c r="AT127" s="128" t="s">
        <v>76</v>
      </c>
      <c r="AU127" s="128" t="s">
        <v>85</v>
      </c>
      <c r="AY127" s="121" t="s">
        <v>136</v>
      </c>
      <c r="BK127" s="129">
        <f>SUM(BK128:BK300)</f>
        <v>0</v>
      </c>
    </row>
    <row r="128" spans="2:65" s="1" customFormat="1" ht="16.5" customHeight="1">
      <c r="B128" s="32"/>
      <c r="C128" s="132" t="s">
        <v>85</v>
      </c>
      <c r="D128" s="132" t="s">
        <v>142</v>
      </c>
      <c r="E128" s="133" t="s">
        <v>248</v>
      </c>
      <c r="F128" s="134" t="s">
        <v>249</v>
      </c>
      <c r="G128" s="135" t="s">
        <v>250</v>
      </c>
      <c r="H128" s="136">
        <v>0.76</v>
      </c>
      <c r="I128" s="137"/>
      <c r="J128" s="138">
        <f>ROUND(I128*H128,2)</f>
        <v>0</v>
      </c>
      <c r="K128" s="134" t="s">
        <v>146</v>
      </c>
      <c r="L128" s="32"/>
      <c r="M128" s="139" t="s">
        <v>1</v>
      </c>
      <c r="N128" s="140" t="s">
        <v>42</v>
      </c>
      <c r="P128" s="141">
        <f>O128*H128</f>
        <v>0</v>
      </c>
      <c r="Q128" s="141">
        <v>0</v>
      </c>
      <c r="R128" s="141">
        <f>Q128*H128</f>
        <v>0</v>
      </c>
      <c r="S128" s="141">
        <v>0.26</v>
      </c>
      <c r="T128" s="142">
        <f>S128*H128</f>
        <v>0.1976</v>
      </c>
      <c r="AR128" s="143" t="s">
        <v>135</v>
      </c>
      <c r="AT128" s="143" t="s">
        <v>142</v>
      </c>
      <c r="AU128" s="143" t="s">
        <v>87</v>
      </c>
      <c r="AY128" s="17" t="s">
        <v>136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85</v>
      </c>
      <c r="BK128" s="144">
        <f>ROUND(I128*H128,2)</f>
        <v>0</v>
      </c>
      <c r="BL128" s="17" t="s">
        <v>135</v>
      </c>
      <c r="BM128" s="143" t="s">
        <v>251</v>
      </c>
    </row>
    <row r="129" spans="2:65" s="1" customFormat="1" ht="19.2">
      <c r="B129" s="32"/>
      <c r="D129" s="145" t="s">
        <v>149</v>
      </c>
      <c r="F129" s="146" t="s">
        <v>252</v>
      </c>
      <c r="I129" s="147"/>
      <c r="L129" s="32"/>
      <c r="M129" s="148"/>
      <c r="T129" s="56"/>
      <c r="AT129" s="17" t="s">
        <v>149</v>
      </c>
      <c r="AU129" s="17" t="s">
        <v>87</v>
      </c>
    </row>
    <row r="130" spans="2:65" s="13" customFormat="1">
      <c r="B130" s="155"/>
      <c r="D130" s="145" t="s">
        <v>150</v>
      </c>
      <c r="E130" s="156" t="s">
        <v>1</v>
      </c>
      <c r="F130" s="157" t="s">
        <v>253</v>
      </c>
      <c r="H130" s="158">
        <v>0.76</v>
      </c>
      <c r="I130" s="159"/>
      <c r="L130" s="155"/>
      <c r="M130" s="160"/>
      <c r="T130" s="161"/>
      <c r="AT130" s="156" t="s">
        <v>150</v>
      </c>
      <c r="AU130" s="156" t="s">
        <v>87</v>
      </c>
      <c r="AV130" s="13" t="s">
        <v>87</v>
      </c>
      <c r="AW130" s="13" t="s">
        <v>33</v>
      </c>
      <c r="AX130" s="13" t="s">
        <v>85</v>
      </c>
      <c r="AY130" s="156" t="s">
        <v>136</v>
      </c>
    </row>
    <row r="131" spans="2:65" s="1" customFormat="1" ht="16.5" customHeight="1">
      <c r="B131" s="32"/>
      <c r="C131" s="132" t="s">
        <v>87</v>
      </c>
      <c r="D131" s="132" t="s">
        <v>142</v>
      </c>
      <c r="E131" s="133" t="s">
        <v>254</v>
      </c>
      <c r="F131" s="134" t="s">
        <v>255</v>
      </c>
      <c r="G131" s="135" t="s">
        <v>250</v>
      </c>
      <c r="H131" s="136">
        <v>1.22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0.22500000000000001</v>
      </c>
      <c r="T131" s="142">
        <f>S131*H131</f>
        <v>0.27450000000000002</v>
      </c>
      <c r="AR131" s="143" t="s">
        <v>135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135</v>
      </c>
      <c r="BM131" s="143" t="s">
        <v>256</v>
      </c>
    </row>
    <row r="132" spans="2:65" s="1" customFormat="1" ht="19.2">
      <c r="B132" s="32"/>
      <c r="D132" s="145" t="s">
        <v>149</v>
      </c>
      <c r="F132" s="146" t="s">
        <v>257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3" customFormat="1">
      <c r="B133" s="155"/>
      <c r="D133" s="145" t="s">
        <v>150</v>
      </c>
      <c r="E133" s="156" t="s">
        <v>1</v>
      </c>
      <c r="F133" s="157" t="s">
        <v>258</v>
      </c>
      <c r="H133" s="158">
        <v>1.22</v>
      </c>
      <c r="I133" s="159"/>
      <c r="L133" s="155"/>
      <c r="M133" s="160"/>
      <c r="T133" s="161"/>
      <c r="AT133" s="156" t="s">
        <v>150</v>
      </c>
      <c r="AU133" s="156" t="s">
        <v>87</v>
      </c>
      <c r="AV133" s="13" t="s">
        <v>87</v>
      </c>
      <c r="AW133" s="13" t="s">
        <v>33</v>
      </c>
      <c r="AX133" s="13" t="s">
        <v>85</v>
      </c>
      <c r="AY133" s="156" t="s">
        <v>136</v>
      </c>
    </row>
    <row r="134" spans="2:65" s="12" customFormat="1">
      <c r="B134" s="149"/>
      <c r="D134" s="145" t="s">
        <v>150</v>
      </c>
      <c r="E134" s="150" t="s">
        <v>1</v>
      </c>
      <c r="F134" s="151" t="s">
        <v>259</v>
      </c>
      <c r="H134" s="150" t="s">
        <v>1</v>
      </c>
      <c r="I134" s="152"/>
      <c r="L134" s="149"/>
      <c r="M134" s="153"/>
      <c r="T134" s="154"/>
      <c r="AT134" s="150" t="s">
        <v>150</v>
      </c>
      <c r="AU134" s="150" t="s">
        <v>87</v>
      </c>
      <c r="AV134" s="12" t="s">
        <v>85</v>
      </c>
      <c r="AW134" s="12" t="s">
        <v>33</v>
      </c>
      <c r="AX134" s="12" t="s">
        <v>77</v>
      </c>
      <c r="AY134" s="150" t="s">
        <v>136</v>
      </c>
    </row>
    <row r="135" spans="2:65" s="1" customFormat="1" ht="21.75" customHeight="1">
      <c r="B135" s="32"/>
      <c r="C135" s="132" t="s">
        <v>159</v>
      </c>
      <c r="D135" s="132" t="s">
        <v>142</v>
      </c>
      <c r="E135" s="133" t="s">
        <v>260</v>
      </c>
      <c r="F135" s="134" t="s">
        <v>261</v>
      </c>
      <c r="G135" s="135" t="s">
        <v>250</v>
      </c>
      <c r="H135" s="136">
        <v>2.79</v>
      </c>
      <c r="I135" s="137"/>
      <c r="J135" s="138">
        <f>ROUND(I135*H135,2)</f>
        <v>0</v>
      </c>
      <c r="K135" s="134" t="s">
        <v>146</v>
      </c>
      <c r="L135" s="32"/>
      <c r="M135" s="139" t="s">
        <v>1</v>
      </c>
      <c r="N135" s="140" t="s">
        <v>42</v>
      </c>
      <c r="P135" s="141">
        <f>O135*H135</f>
        <v>0</v>
      </c>
      <c r="Q135" s="141">
        <v>0</v>
      </c>
      <c r="R135" s="141">
        <f>Q135*H135</f>
        <v>0</v>
      </c>
      <c r="S135" s="141">
        <v>0.255</v>
      </c>
      <c r="T135" s="142">
        <f>S135*H135</f>
        <v>0.71145000000000003</v>
      </c>
      <c r="AR135" s="143" t="s">
        <v>135</v>
      </c>
      <c r="AT135" s="143" t="s">
        <v>142</v>
      </c>
      <c r="AU135" s="143" t="s">
        <v>87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85</v>
      </c>
      <c r="BK135" s="144">
        <f>ROUND(I135*H135,2)</f>
        <v>0</v>
      </c>
      <c r="BL135" s="17" t="s">
        <v>135</v>
      </c>
      <c r="BM135" s="143" t="s">
        <v>262</v>
      </c>
    </row>
    <row r="136" spans="2:65" s="1" customFormat="1" ht="28.8">
      <c r="B136" s="32"/>
      <c r="D136" s="145" t="s">
        <v>149</v>
      </c>
      <c r="F136" s="146" t="s">
        <v>263</v>
      </c>
      <c r="I136" s="147"/>
      <c r="L136" s="32"/>
      <c r="M136" s="148"/>
      <c r="T136" s="56"/>
      <c r="AT136" s="17" t="s">
        <v>149</v>
      </c>
      <c r="AU136" s="17" t="s">
        <v>87</v>
      </c>
    </row>
    <row r="137" spans="2:65" s="13" customFormat="1">
      <c r="B137" s="155"/>
      <c r="D137" s="145" t="s">
        <v>150</v>
      </c>
      <c r="E137" s="156" t="s">
        <v>1</v>
      </c>
      <c r="F137" s="157" t="s">
        <v>264</v>
      </c>
      <c r="H137" s="158">
        <v>2.79</v>
      </c>
      <c r="I137" s="159"/>
      <c r="L137" s="155"/>
      <c r="M137" s="160"/>
      <c r="T137" s="161"/>
      <c r="AT137" s="156" t="s">
        <v>150</v>
      </c>
      <c r="AU137" s="156" t="s">
        <v>87</v>
      </c>
      <c r="AV137" s="13" t="s">
        <v>87</v>
      </c>
      <c r="AW137" s="13" t="s">
        <v>33</v>
      </c>
      <c r="AX137" s="13" t="s">
        <v>85</v>
      </c>
      <c r="AY137" s="156" t="s">
        <v>136</v>
      </c>
    </row>
    <row r="138" spans="2:65" s="1" customFormat="1" ht="16.5" customHeight="1">
      <c r="B138" s="32"/>
      <c r="C138" s="132" t="s">
        <v>135</v>
      </c>
      <c r="D138" s="132" t="s">
        <v>142</v>
      </c>
      <c r="E138" s="133" t="s">
        <v>265</v>
      </c>
      <c r="F138" s="134" t="s">
        <v>266</v>
      </c>
      <c r="G138" s="135" t="s">
        <v>250</v>
      </c>
      <c r="H138" s="136">
        <v>1.91</v>
      </c>
      <c r="I138" s="137"/>
      <c r="J138" s="138">
        <f>ROUND(I138*H138,2)</f>
        <v>0</v>
      </c>
      <c r="K138" s="134" t="s">
        <v>146</v>
      </c>
      <c r="L138" s="32"/>
      <c r="M138" s="139" t="s">
        <v>1</v>
      </c>
      <c r="N138" s="140" t="s">
        <v>42</v>
      </c>
      <c r="P138" s="141">
        <f>O138*H138</f>
        <v>0</v>
      </c>
      <c r="Q138" s="141">
        <v>0</v>
      </c>
      <c r="R138" s="141">
        <f>Q138*H138</f>
        <v>0</v>
      </c>
      <c r="S138" s="141">
        <v>0.32</v>
      </c>
      <c r="T138" s="142">
        <f>S138*H138</f>
        <v>0.61119999999999997</v>
      </c>
      <c r="AR138" s="143" t="s">
        <v>135</v>
      </c>
      <c r="AT138" s="143" t="s">
        <v>142</v>
      </c>
      <c r="AU138" s="143" t="s">
        <v>87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85</v>
      </c>
      <c r="BK138" s="144">
        <f>ROUND(I138*H138,2)</f>
        <v>0</v>
      </c>
      <c r="BL138" s="17" t="s">
        <v>135</v>
      </c>
      <c r="BM138" s="143" t="s">
        <v>267</v>
      </c>
    </row>
    <row r="139" spans="2:65" s="1" customFormat="1" ht="19.2">
      <c r="B139" s="32"/>
      <c r="D139" s="145" t="s">
        <v>149</v>
      </c>
      <c r="F139" s="146" t="s">
        <v>268</v>
      </c>
      <c r="I139" s="147"/>
      <c r="L139" s="32"/>
      <c r="M139" s="148"/>
      <c r="T139" s="56"/>
      <c r="AT139" s="17" t="s">
        <v>149</v>
      </c>
      <c r="AU139" s="17" t="s">
        <v>87</v>
      </c>
    </row>
    <row r="140" spans="2:65" s="13" customFormat="1">
      <c r="B140" s="155"/>
      <c r="D140" s="145" t="s">
        <v>150</v>
      </c>
      <c r="E140" s="156" t="s">
        <v>1</v>
      </c>
      <c r="F140" s="157" t="s">
        <v>269</v>
      </c>
      <c r="H140" s="158">
        <v>1.91</v>
      </c>
      <c r="I140" s="159"/>
      <c r="L140" s="155"/>
      <c r="M140" s="160"/>
      <c r="T140" s="161"/>
      <c r="AT140" s="156" t="s">
        <v>150</v>
      </c>
      <c r="AU140" s="156" t="s">
        <v>87</v>
      </c>
      <c r="AV140" s="13" t="s">
        <v>87</v>
      </c>
      <c r="AW140" s="13" t="s">
        <v>33</v>
      </c>
      <c r="AX140" s="13" t="s">
        <v>85</v>
      </c>
      <c r="AY140" s="156" t="s">
        <v>136</v>
      </c>
    </row>
    <row r="141" spans="2:65" s="12" customFormat="1">
      <c r="B141" s="149"/>
      <c r="D141" s="145" t="s">
        <v>150</v>
      </c>
      <c r="E141" s="150" t="s">
        <v>1</v>
      </c>
      <c r="F141" s="151" t="s">
        <v>270</v>
      </c>
      <c r="H141" s="150" t="s">
        <v>1</v>
      </c>
      <c r="I141" s="152"/>
      <c r="L141" s="149"/>
      <c r="M141" s="153"/>
      <c r="T141" s="154"/>
      <c r="AT141" s="150" t="s">
        <v>150</v>
      </c>
      <c r="AU141" s="150" t="s">
        <v>87</v>
      </c>
      <c r="AV141" s="12" t="s">
        <v>85</v>
      </c>
      <c r="AW141" s="12" t="s">
        <v>33</v>
      </c>
      <c r="AX141" s="12" t="s">
        <v>77</v>
      </c>
      <c r="AY141" s="150" t="s">
        <v>136</v>
      </c>
    </row>
    <row r="142" spans="2:65" s="1" customFormat="1" ht="16.5" customHeight="1">
      <c r="B142" s="32"/>
      <c r="C142" s="132" t="s">
        <v>139</v>
      </c>
      <c r="D142" s="132" t="s">
        <v>142</v>
      </c>
      <c r="E142" s="133" t="s">
        <v>271</v>
      </c>
      <c r="F142" s="134" t="s">
        <v>272</v>
      </c>
      <c r="G142" s="135" t="s">
        <v>250</v>
      </c>
      <c r="H142" s="136">
        <v>15.99</v>
      </c>
      <c r="I142" s="137"/>
      <c r="J142" s="138">
        <f>ROUND(I142*H142,2)</f>
        <v>0</v>
      </c>
      <c r="K142" s="134" t="s">
        <v>146</v>
      </c>
      <c r="L142" s="32"/>
      <c r="M142" s="139" t="s">
        <v>1</v>
      </c>
      <c r="N142" s="140" t="s">
        <v>42</v>
      </c>
      <c r="P142" s="141">
        <f>O142*H142</f>
        <v>0</v>
      </c>
      <c r="Q142" s="141">
        <v>0</v>
      </c>
      <c r="R142" s="141">
        <f>Q142*H142</f>
        <v>0</v>
      </c>
      <c r="S142" s="141">
        <v>0.17</v>
      </c>
      <c r="T142" s="142">
        <f>S142*H142</f>
        <v>2.7183000000000002</v>
      </c>
      <c r="AR142" s="143" t="s">
        <v>135</v>
      </c>
      <c r="AT142" s="143" t="s">
        <v>142</v>
      </c>
      <c r="AU142" s="143" t="s">
        <v>87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85</v>
      </c>
      <c r="BK142" s="144">
        <f>ROUND(I142*H142,2)</f>
        <v>0</v>
      </c>
      <c r="BL142" s="17" t="s">
        <v>135</v>
      </c>
      <c r="BM142" s="143" t="s">
        <v>273</v>
      </c>
    </row>
    <row r="143" spans="2:65" s="1" customFormat="1" ht="19.2">
      <c r="B143" s="32"/>
      <c r="D143" s="145" t="s">
        <v>149</v>
      </c>
      <c r="F143" s="146" t="s">
        <v>274</v>
      </c>
      <c r="I143" s="147"/>
      <c r="L143" s="32"/>
      <c r="M143" s="148"/>
      <c r="T143" s="56"/>
      <c r="AT143" s="17" t="s">
        <v>149</v>
      </c>
      <c r="AU143" s="17" t="s">
        <v>87</v>
      </c>
    </row>
    <row r="144" spans="2:65" s="13" customFormat="1">
      <c r="B144" s="155"/>
      <c r="D144" s="145" t="s">
        <v>150</v>
      </c>
      <c r="E144" s="156" t="s">
        <v>1</v>
      </c>
      <c r="F144" s="157" t="s">
        <v>275</v>
      </c>
      <c r="H144" s="158">
        <v>1.22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77</v>
      </c>
      <c r="AY144" s="156" t="s">
        <v>136</v>
      </c>
    </row>
    <row r="145" spans="2:65" s="13" customFormat="1">
      <c r="B145" s="155"/>
      <c r="D145" s="145" t="s">
        <v>150</v>
      </c>
      <c r="E145" s="156" t="s">
        <v>1</v>
      </c>
      <c r="F145" s="157" t="s">
        <v>276</v>
      </c>
      <c r="H145" s="158">
        <v>14.77</v>
      </c>
      <c r="I145" s="159"/>
      <c r="L145" s="155"/>
      <c r="M145" s="160"/>
      <c r="T145" s="161"/>
      <c r="AT145" s="156" t="s">
        <v>150</v>
      </c>
      <c r="AU145" s="156" t="s">
        <v>87</v>
      </c>
      <c r="AV145" s="13" t="s">
        <v>87</v>
      </c>
      <c r="AW145" s="13" t="s">
        <v>33</v>
      </c>
      <c r="AX145" s="13" t="s">
        <v>77</v>
      </c>
      <c r="AY145" s="156" t="s">
        <v>136</v>
      </c>
    </row>
    <row r="146" spans="2:65" s="14" customFormat="1">
      <c r="B146" s="165"/>
      <c r="D146" s="145" t="s">
        <v>150</v>
      </c>
      <c r="E146" s="166" t="s">
        <v>1</v>
      </c>
      <c r="F146" s="167" t="s">
        <v>277</v>
      </c>
      <c r="H146" s="168">
        <v>15.99</v>
      </c>
      <c r="I146" s="169"/>
      <c r="L146" s="165"/>
      <c r="M146" s="170"/>
      <c r="T146" s="171"/>
      <c r="AT146" s="166" t="s">
        <v>150</v>
      </c>
      <c r="AU146" s="166" t="s">
        <v>87</v>
      </c>
      <c r="AV146" s="14" t="s">
        <v>135</v>
      </c>
      <c r="AW146" s="14" t="s">
        <v>33</v>
      </c>
      <c r="AX146" s="14" t="s">
        <v>85</v>
      </c>
      <c r="AY146" s="166" t="s">
        <v>136</v>
      </c>
    </row>
    <row r="147" spans="2:65" s="1" customFormat="1" ht="16.5" customHeight="1">
      <c r="B147" s="32"/>
      <c r="C147" s="132" t="s">
        <v>176</v>
      </c>
      <c r="D147" s="132" t="s">
        <v>142</v>
      </c>
      <c r="E147" s="133" t="s">
        <v>278</v>
      </c>
      <c r="F147" s="134" t="s">
        <v>279</v>
      </c>
      <c r="G147" s="135" t="s">
        <v>250</v>
      </c>
      <c r="H147" s="136">
        <v>12.18</v>
      </c>
      <c r="I147" s="137"/>
      <c r="J147" s="138">
        <f>ROUND(I147*H147,2)</f>
        <v>0</v>
      </c>
      <c r="K147" s="134" t="s">
        <v>146</v>
      </c>
      <c r="L147" s="32"/>
      <c r="M147" s="139" t="s">
        <v>1</v>
      </c>
      <c r="N147" s="140" t="s">
        <v>42</v>
      </c>
      <c r="P147" s="141">
        <f>O147*H147</f>
        <v>0</v>
      </c>
      <c r="Q147" s="141">
        <v>3.0000000000000001E-5</v>
      </c>
      <c r="R147" s="141">
        <f>Q147*H147</f>
        <v>3.6539999999999999E-4</v>
      </c>
      <c r="S147" s="141">
        <v>9.1999999999999998E-2</v>
      </c>
      <c r="T147" s="142">
        <f>S147*H147</f>
        <v>1.12056</v>
      </c>
      <c r="AR147" s="143" t="s">
        <v>135</v>
      </c>
      <c r="AT147" s="143" t="s">
        <v>142</v>
      </c>
      <c r="AU147" s="143" t="s">
        <v>87</v>
      </c>
      <c r="AY147" s="17" t="s">
        <v>136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85</v>
      </c>
      <c r="BK147" s="144">
        <f>ROUND(I147*H147,2)</f>
        <v>0</v>
      </c>
      <c r="BL147" s="17" t="s">
        <v>135</v>
      </c>
      <c r="BM147" s="143" t="s">
        <v>280</v>
      </c>
    </row>
    <row r="148" spans="2:65" s="1" customFormat="1" ht="19.2">
      <c r="B148" s="32"/>
      <c r="D148" s="145" t="s">
        <v>149</v>
      </c>
      <c r="F148" s="146" t="s">
        <v>281</v>
      </c>
      <c r="I148" s="147"/>
      <c r="L148" s="32"/>
      <c r="M148" s="148"/>
      <c r="T148" s="56"/>
      <c r="AT148" s="17" t="s">
        <v>149</v>
      </c>
      <c r="AU148" s="17" t="s">
        <v>87</v>
      </c>
    </row>
    <row r="149" spans="2:65" s="13" customFormat="1">
      <c r="B149" s="155"/>
      <c r="D149" s="145" t="s">
        <v>150</v>
      </c>
      <c r="E149" s="156" t="s">
        <v>1</v>
      </c>
      <c r="F149" s="157" t="s">
        <v>282</v>
      </c>
      <c r="H149" s="158">
        <v>12.18</v>
      </c>
      <c r="I149" s="159"/>
      <c r="L149" s="155"/>
      <c r="M149" s="160"/>
      <c r="T149" s="161"/>
      <c r="AT149" s="156" t="s">
        <v>150</v>
      </c>
      <c r="AU149" s="156" t="s">
        <v>87</v>
      </c>
      <c r="AV149" s="13" t="s">
        <v>87</v>
      </c>
      <c r="AW149" s="13" t="s">
        <v>33</v>
      </c>
      <c r="AX149" s="13" t="s">
        <v>85</v>
      </c>
      <c r="AY149" s="156" t="s">
        <v>136</v>
      </c>
    </row>
    <row r="150" spans="2:65" s="1" customFormat="1" ht="16.5" customHeight="1">
      <c r="B150" s="32"/>
      <c r="C150" s="132" t="s">
        <v>183</v>
      </c>
      <c r="D150" s="132" t="s">
        <v>142</v>
      </c>
      <c r="E150" s="133" t="s">
        <v>283</v>
      </c>
      <c r="F150" s="134" t="s">
        <v>284</v>
      </c>
      <c r="G150" s="135" t="s">
        <v>285</v>
      </c>
      <c r="H150" s="136">
        <v>6.81</v>
      </c>
      <c r="I150" s="137"/>
      <c r="J150" s="138">
        <f>ROUND(I150*H150,2)</f>
        <v>0</v>
      </c>
      <c r="K150" s="134" t="s">
        <v>146</v>
      </c>
      <c r="L150" s="32"/>
      <c r="M150" s="139" t="s">
        <v>1</v>
      </c>
      <c r="N150" s="140" t="s">
        <v>42</v>
      </c>
      <c r="P150" s="141">
        <f>O150*H150</f>
        <v>0</v>
      </c>
      <c r="Q150" s="141">
        <v>0</v>
      </c>
      <c r="R150" s="141">
        <f>Q150*H150</f>
        <v>0</v>
      </c>
      <c r="S150" s="141">
        <v>0.20499999999999999</v>
      </c>
      <c r="T150" s="142">
        <f>S150*H150</f>
        <v>1.3960499999999998</v>
      </c>
      <c r="AR150" s="143" t="s">
        <v>135</v>
      </c>
      <c r="AT150" s="143" t="s">
        <v>142</v>
      </c>
      <c r="AU150" s="143" t="s">
        <v>87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85</v>
      </c>
      <c r="BK150" s="144">
        <f>ROUND(I150*H150,2)</f>
        <v>0</v>
      </c>
      <c r="BL150" s="17" t="s">
        <v>135</v>
      </c>
      <c r="BM150" s="143" t="s">
        <v>286</v>
      </c>
    </row>
    <row r="151" spans="2:65" s="1" customFormat="1" ht="19.2">
      <c r="B151" s="32"/>
      <c r="D151" s="145" t="s">
        <v>149</v>
      </c>
      <c r="F151" s="146" t="s">
        <v>287</v>
      </c>
      <c r="I151" s="147"/>
      <c r="L151" s="32"/>
      <c r="M151" s="148"/>
      <c r="T151" s="56"/>
      <c r="AT151" s="17" t="s">
        <v>149</v>
      </c>
      <c r="AU151" s="17" t="s">
        <v>87</v>
      </c>
    </row>
    <row r="152" spans="2:65" s="13" customFormat="1">
      <c r="B152" s="155"/>
      <c r="D152" s="145" t="s">
        <v>150</v>
      </c>
      <c r="E152" s="156" t="s">
        <v>1</v>
      </c>
      <c r="F152" s="157" t="s">
        <v>288</v>
      </c>
      <c r="H152" s="158">
        <v>6.81</v>
      </c>
      <c r="I152" s="159"/>
      <c r="L152" s="155"/>
      <c r="M152" s="160"/>
      <c r="T152" s="161"/>
      <c r="AT152" s="156" t="s">
        <v>150</v>
      </c>
      <c r="AU152" s="156" t="s">
        <v>87</v>
      </c>
      <c r="AV152" s="13" t="s">
        <v>87</v>
      </c>
      <c r="AW152" s="13" t="s">
        <v>33</v>
      </c>
      <c r="AX152" s="13" t="s">
        <v>85</v>
      </c>
      <c r="AY152" s="156" t="s">
        <v>136</v>
      </c>
    </row>
    <row r="153" spans="2:65" s="1" customFormat="1" ht="16.5" customHeight="1">
      <c r="B153" s="32"/>
      <c r="C153" s="132" t="s">
        <v>189</v>
      </c>
      <c r="D153" s="132" t="s">
        <v>142</v>
      </c>
      <c r="E153" s="133" t="s">
        <v>289</v>
      </c>
      <c r="F153" s="134" t="s">
        <v>290</v>
      </c>
      <c r="G153" s="135" t="s">
        <v>285</v>
      </c>
      <c r="H153" s="136">
        <v>3.94</v>
      </c>
      <c r="I153" s="137"/>
      <c r="J153" s="138">
        <f>ROUND(I153*H153,2)</f>
        <v>0</v>
      </c>
      <c r="K153" s="134" t="s">
        <v>146</v>
      </c>
      <c r="L153" s="32"/>
      <c r="M153" s="139" t="s">
        <v>1</v>
      </c>
      <c r="N153" s="140" t="s">
        <v>42</v>
      </c>
      <c r="P153" s="141">
        <f>O153*H153</f>
        <v>0</v>
      </c>
      <c r="Q153" s="141">
        <v>0</v>
      </c>
      <c r="R153" s="141">
        <f>Q153*H153</f>
        <v>0</v>
      </c>
      <c r="S153" s="141">
        <v>0.28999999999999998</v>
      </c>
      <c r="T153" s="142">
        <f>S153*H153</f>
        <v>1.1425999999999998</v>
      </c>
      <c r="AR153" s="143" t="s">
        <v>135</v>
      </c>
      <c r="AT153" s="143" t="s">
        <v>142</v>
      </c>
      <c r="AU153" s="143" t="s">
        <v>87</v>
      </c>
      <c r="AY153" s="17" t="s">
        <v>136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85</v>
      </c>
      <c r="BK153" s="144">
        <f>ROUND(I153*H153,2)</f>
        <v>0</v>
      </c>
      <c r="BL153" s="17" t="s">
        <v>135</v>
      </c>
      <c r="BM153" s="143" t="s">
        <v>291</v>
      </c>
    </row>
    <row r="154" spans="2:65" s="1" customFormat="1" ht="19.2">
      <c r="B154" s="32"/>
      <c r="D154" s="145" t="s">
        <v>149</v>
      </c>
      <c r="F154" s="146" t="s">
        <v>292</v>
      </c>
      <c r="I154" s="147"/>
      <c r="L154" s="32"/>
      <c r="M154" s="148"/>
      <c r="T154" s="56"/>
      <c r="AT154" s="17" t="s">
        <v>149</v>
      </c>
      <c r="AU154" s="17" t="s">
        <v>87</v>
      </c>
    </row>
    <row r="155" spans="2:65" s="13" customFormat="1">
      <c r="B155" s="155"/>
      <c r="D155" s="145" t="s">
        <v>150</v>
      </c>
      <c r="E155" s="156" t="s">
        <v>1</v>
      </c>
      <c r="F155" s="157" t="s">
        <v>293</v>
      </c>
      <c r="H155" s="158">
        <v>3.94</v>
      </c>
      <c r="I155" s="159"/>
      <c r="L155" s="155"/>
      <c r="M155" s="160"/>
      <c r="T155" s="161"/>
      <c r="AT155" s="156" t="s">
        <v>150</v>
      </c>
      <c r="AU155" s="156" t="s">
        <v>87</v>
      </c>
      <c r="AV155" s="13" t="s">
        <v>87</v>
      </c>
      <c r="AW155" s="13" t="s">
        <v>33</v>
      </c>
      <c r="AX155" s="13" t="s">
        <v>85</v>
      </c>
      <c r="AY155" s="156" t="s">
        <v>136</v>
      </c>
    </row>
    <row r="156" spans="2:65" s="1" customFormat="1" ht="16.5" customHeight="1">
      <c r="B156" s="32"/>
      <c r="C156" s="132" t="s">
        <v>198</v>
      </c>
      <c r="D156" s="132" t="s">
        <v>142</v>
      </c>
      <c r="E156" s="133" t="s">
        <v>294</v>
      </c>
      <c r="F156" s="134" t="s">
        <v>295</v>
      </c>
      <c r="G156" s="135" t="s">
        <v>296</v>
      </c>
      <c r="H156" s="136">
        <v>240</v>
      </c>
      <c r="I156" s="137"/>
      <c r="J156" s="138">
        <f>ROUND(I156*H156,2)</f>
        <v>0</v>
      </c>
      <c r="K156" s="134" t="s">
        <v>146</v>
      </c>
      <c r="L156" s="32"/>
      <c r="M156" s="139" t="s">
        <v>1</v>
      </c>
      <c r="N156" s="140" t="s">
        <v>42</v>
      </c>
      <c r="P156" s="141">
        <f>O156*H156</f>
        <v>0</v>
      </c>
      <c r="Q156" s="141">
        <v>4.0000000000000003E-5</v>
      </c>
      <c r="R156" s="141">
        <f>Q156*H156</f>
        <v>9.6000000000000009E-3</v>
      </c>
      <c r="S156" s="141">
        <v>0</v>
      </c>
      <c r="T156" s="142">
        <f>S156*H156</f>
        <v>0</v>
      </c>
      <c r="AR156" s="143" t="s">
        <v>135</v>
      </c>
      <c r="AT156" s="143" t="s">
        <v>142</v>
      </c>
      <c r="AU156" s="143" t="s">
        <v>87</v>
      </c>
      <c r="AY156" s="17" t="s">
        <v>136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85</v>
      </c>
      <c r="BK156" s="144">
        <f>ROUND(I156*H156,2)</f>
        <v>0</v>
      </c>
      <c r="BL156" s="17" t="s">
        <v>135</v>
      </c>
      <c r="BM156" s="143" t="s">
        <v>297</v>
      </c>
    </row>
    <row r="157" spans="2:65" s="1" customFormat="1">
      <c r="B157" s="32"/>
      <c r="D157" s="145" t="s">
        <v>149</v>
      </c>
      <c r="F157" s="146" t="s">
        <v>298</v>
      </c>
      <c r="I157" s="147"/>
      <c r="L157" s="32"/>
      <c r="M157" s="148"/>
      <c r="T157" s="56"/>
      <c r="AT157" s="17" t="s">
        <v>149</v>
      </c>
      <c r="AU157" s="17" t="s">
        <v>87</v>
      </c>
    </row>
    <row r="158" spans="2:65" s="12" customFormat="1">
      <c r="B158" s="149"/>
      <c r="D158" s="145" t="s">
        <v>150</v>
      </c>
      <c r="E158" s="150" t="s">
        <v>1</v>
      </c>
      <c r="F158" s="151" t="s">
        <v>299</v>
      </c>
      <c r="H158" s="150" t="s">
        <v>1</v>
      </c>
      <c r="I158" s="152"/>
      <c r="L158" s="149"/>
      <c r="M158" s="153"/>
      <c r="T158" s="154"/>
      <c r="AT158" s="150" t="s">
        <v>150</v>
      </c>
      <c r="AU158" s="150" t="s">
        <v>87</v>
      </c>
      <c r="AV158" s="12" t="s">
        <v>85</v>
      </c>
      <c r="AW158" s="12" t="s">
        <v>33</v>
      </c>
      <c r="AX158" s="12" t="s">
        <v>77</v>
      </c>
      <c r="AY158" s="150" t="s">
        <v>136</v>
      </c>
    </row>
    <row r="159" spans="2:65" s="13" customFormat="1">
      <c r="B159" s="155"/>
      <c r="D159" s="145" t="s">
        <v>150</v>
      </c>
      <c r="E159" s="156" t="s">
        <v>1</v>
      </c>
      <c r="F159" s="157" t="s">
        <v>300</v>
      </c>
      <c r="H159" s="158">
        <v>240</v>
      </c>
      <c r="I159" s="159"/>
      <c r="L159" s="155"/>
      <c r="M159" s="160"/>
      <c r="T159" s="161"/>
      <c r="AT159" s="156" t="s">
        <v>150</v>
      </c>
      <c r="AU159" s="156" t="s">
        <v>87</v>
      </c>
      <c r="AV159" s="13" t="s">
        <v>87</v>
      </c>
      <c r="AW159" s="13" t="s">
        <v>33</v>
      </c>
      <c r="AX159" s="13" t="s">
        <v>85</v>
      </c>
      <c r="AY159" s="156" t="s">
        <v>136</v>
      </c>
    </row>
    <row r="160" spans="2:65" s="1" customFormat="1" ht="16.5" customHeight="1">
      <c r="B160" s="32"/>
      <c r="C160" s="132" t="s">
        <v>205</v>
      </c>
      <c r="D160" s="132" t="s">
        <v>142</v>
      </c>
      <c r="E160" s="133" t="s">
        <v>301</v>
      </c>
      <c r="F160" s="134" t="s">
        <v>302</v>
      </c>
      <c r="G160" s="135" t="s">
        <v>250</v>
      </c>
      <c r="H160" s="136">
        <v>600.49</v>
      </c>
      <c r="I160" s="137"/>
      <c r="J160" s="138">
        <f>ROUND(I160*H160,2)</f>
        <v>0</v>
      </c>
      <c r="K160" s="134" t="s">
        <v>146</v>
      </c>
      <c r="L160" s="32"/>
      <c r="M160" s="139" t="s">
        <v>1</v>
      </c>
      <c r="N160" s="140" t="s">
        <v>42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135</v>
      </c>
      <c r="AT160" s="143" t="s">
        <v>142</v>
      </c>
      <c r="AU160" s="143" t="s">
        <v>87</v>
      </c>
      <c r="AY160" s="17" t="s">
        <v>136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85</v>
      </c>
      <c r="BK160" s="144">
        <f>ROUND(I160*H160,2)</f>
        <v>0</v>
      </c>
      <c r="BL160" s="17" t="s">
        <v>135</v>
      </c>
      <c r="BM160" s="143" t="s">
        <v>303</v>
      </c>
    </row>
    <row r="161" spans="2:65" s="1" customFormat="1">
      <c r="B161" s="32"/>
      <c r="D161" s="145" t="s">
        <v>149</v>
      </c>
      <c r="F161" s="146" t="s">
        <v>304</v>
      </c>
      <c r="I161" s="147"/>
      <c r="L161" s="32"/>
      <c r="M161" s="148"/>
      <c r="T161" s="56"/>
      <c r="AT161" s="17" t="s">
        <v>149</v>
      </c>
      <c r="AU161" s="17" t="s">
        <v>87</v>
      </c>
    </row>
    <row r="162" spans="2:65" s="13" customFormat="1">
      <c r="B162" s="155"/>
      <c r="D162" s="145" t="s">
        <v>150</v>
      </c>
      <c r="E162" s="156" t="s">
        <v>1</v>
      </c>
      <c r="F162" s="157" t="s">
        <v>305</v>
      </c>
      <c r="H162" s="158">
        <v>562.13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77</v>
      </c>
      <c r="AY162" s="156" t="s">
        <v>136</v>
      </c>
    </row>
    <row r="163" spans="2:65" s="13" customFormat="1">
      <c r="B163" s="155"/>
      <c r="D163" s="145" t="s">
        <v>150</v>
      </c>
      <c r="E163" s="156" t="s">
        <v>1</v>
      </c>
      <c r="F163" s="157" t="s">
        <v>306</v>
      </c>
      <c r="H163" s="158">
        <v>38.36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77</v>
      </c>
      <c r="AY163" s="156" t="s">
        <v>136</v>
      </c>
    </row>
    <row r="164" spans="2:65" s="14" customFormat="1">
      <c r="B164" s="165"/>
      <c r="D164" s="145" t="s">
        <v>150</v>
      </c>
      <c r="E164" s="166" t="s">
        <v>1</v>
      </c>
      <c r="F164" s="167" t="s">
        <v>277</v>
      </c>
      <c r="H164" s="168">
        <v>600.49</v>
      </c>
      <c r="I164" s="169"/>
      <c r="L164" s="165"/>
      <c r="M164" s="170"/>
      <c r="T164" s="171"/>
      <c r="AT164" s="166" t="s">
        <v>150</v>
      </c>
      <c r="AU164" s="166" t="s">
        <v>87</v>
      </c>
      <c r="AV164" s="14" t="s">
        <v>135</v>
      </c>
      <c r="AW164" s="14" t="s">
        <v>33</v>
      </c>
      <c r="AX164" s="14" t="s">
        <v>85</v>
      </c>
      <c r="AY164" s="166" t="s">
        <v>136</v>
      </c>
    </row>
    <row r="165" spans="2:65" s="1" customFormat="1" ht="16.5" customHeight="1">
      <c r="B165" s="32"/>
      <c r="C165" s="132" t="s">
        <v>211</v>
      </c>
      <c r="D165" s="132" t="s">
        <v>142</v>
      </c>
      <c r="E165" s="133" t="s">
        <v>307</v>
      </c>
      <c r="F165" s="134" t="s">
        <v>308</v>
      </c>
      <c r="G165" s="135" t="s">
        <v>309</v>
      </c>
      <c r="H165" s="136">
        <v>287.42399999999998</v>
      </c>
      <c r="I165" s="137"/>
      <c r="J165" s="138">
        <f>ROUND(I165*H165,2)</f>
        <v>0</v>
      </c>
      <c r="K165" s="134" t="s">
        <v>146</v>
      </c>
      <c r="L165" s="32"/>
      <c r="M165" s="139" t="s">
        <v>1</v>
      </c>
      <c r="N165" s="140" t="s">
        <v>42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135</v>
      </c>
      <c r="AT165" s="143" t="s">
        <v>142</v>
      </c>
      <c r="AU165" s="143" t="s">
        <v>87</v>
      </c>
      <c r="AY165" s="17" t="s">
        <v>136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85</v>
      </c>
      <c r="BK165" s="144">
        <f>ROUND(I165*H165,2)</f>
        <v>0</v>
      </c>
      <c r="BL165" s="17" t="s">
        <v>135</v>
      </c>
      <c r="BM165" s="143" t="s">
        <v>310</v>
      </c>
    </row>
    <row r="166" spans="2:65" s="1" customFormat="1">
      <c r="B166" s="32"/>
      <c r="D166" s="145" t="s">
        <v>149</v>
      </c>
      <c r="F166" s="146" t="s">
        <v>311</v>
      </c>
      <c r="I166" s="147"/>
      <c r="L166" s="32"/>
      <c r="M166" s="148"/>
      <c r="T166" s="56"/>
      <c r="AT166" s="17" t="s">
        <v>149</v>
      </c>
      <c r="AU166" s="17" t="s">
        <v>87</v>
      </c>
    </row>
    <row r="167" spans="2:65" s="13" customFormat="1">
      <c r="B167" s="155"/>
      <c r="D167" s="145" t="s">
        <v>150</v>
      </c>
      <c r="E167" s="156" t="s">
        <v>1</v>
      </c>
      <c r="F167" s="157" t="s">
        <v>312</v>
      </c>
      <c r="H167" s="158">
        <v>287.42399999999998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85</v>
      </c>
      <c r="AY167" s="156" t="s">
        <v>136</v>
      </c>
    </row>
    <row r="168" spans="2:65" s="1" customFormat="1" ht="21.75" customHeight="1">
      <c r="B168" s="32"/>
      <c r="C168" s="132" t="s">
        <v>217</v>
      </c>
      <c r="D168" s="132" t="s">
        <v>142</v>
      </c>
      <c r="E168" s="133" t="s">
        <v>313</v>
      </c>
      <c r="F168" s="134" t="s">
        <v>314</v>
      </c>
      <c r="G168" s="135" t="s">
        <v>309</v>
      </c>
      <c r="H168" s="136">
        <v>574.84799999999996</v>
      </c>
      <c r="I168" s="137"/>
      <c r="J168" s="138">
        <f>ROUND(I168*H168,2)</f>
        <v>0</v>
      </c>
      <c r="K168" s="134" t="s">
        <v>146</v>
      </c>
      <c r="L168" s="32"/>
      <c r="M168" s="139" t="s">
        <v>1</v>
      </c>
      <c r="N168" s="140" t="s">
        <v>42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135</v>
      </c>
      <c r="AT168" s="143" t="s">
        <v>142</v>
      </c>
      <c r="AU168" s="143" t="s">
        <v>87</v>
      </c>
      <c r="AY168" s="17" t="s">
        <v>136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85</v>
      </c>
      <c r="BK168" s="144">
        <f>ROUND(I168*H168,2)</f>
        <v>0</v>
      </c>
      <c r="BL168" s="17" t="s">
        <v>135</v>
      </c>
      <c r="BM168" s="143" t="s">
        <v>315</v>
      </c>
    </row>
    <row r="169" spans="2:65" s="1" customFormat="1">
      <c r="B169" s="32"/>
      <c r="D169" s="145" t="s">
        <v>149</v>
      </c>
      <c r="F169" s="146" t="s">
        <v>316</v>
      </c>
      <c r="I169" s="147"/>
      <c r="L169" s="32"/>
      <c r="M169" s="148"/>
      <c r="T169" s="56"/>
      <c r="AT169" s="17" t="s">
        <v>149</v>
      </c>
      <c r="AU169" s="17" t="s">
        <v>87</v>
      </c>
    </row>
    <row r="170" spans="2:65" s="13" customFormat="1">
      <c r="B170" s="155"/>
      <c r="D170" s="145" t="s">
        <v>150</v>
      </c>
      <c r="E170" s="156" t="s">
        <v>1</v>
      </c>
      <c r="F170" s="157" t="s">
        <v>317</v>
      </c>
      <c r="H170" s="158">
        <v>275.98</v>
      </c>
      <c r="I170" s="159"/>
      <c r="L170" s="155"/>
      <c r="M170" s="160"/>
      <c r="T170" s="161"/>
      <c r="AT170" s="156" t="s">
        <v>150</v>
      </c>
      <c r="AU170" s="156" t="s">
        <v>87</v>
      </c>
      <c r="AV170" s="13" t="s">
        <v>87</v>
      </c>
      <c r="AW170" s="13" t="s">
        <v>33</v>
      </c>
      <c r="AX170" s="13" t="s">
        <v>77</v>
      </c>
      <c r="AY170" s="156" t="s">
        <v>136</v>
      </c>
    </row>
    <row r="171" spans="2:65" s="13" customFormat="1">
      <c r="B171" s="155"/>
      <c r="D171" s="145" t="s">
        <v>150</v>
      </c>
      <c r="E171" s="156" t="s">
        <v>1</v>
      </c>
      <c r="F171" s="157" t="s">
        <v>318</v>
      </c>
      <c r="H171" s="158">
        <v>298.86799999999999</v>
      </c>
      <c r="I171" s="159"/>
      <c r="L171" s="155"/>
      <c r="M171" s="160"/>
      <c r="T171" s="161"/>
      <c r="AT171" s="156" t="s">
        <v>150</v>
      </c>
      <c r="AU171" s="156" t="s">
        <v>87</v>
      </c>
      <c r="AV171" s="13" t="s">
        <v>87</v>
      </c>
      <c r="AW171" s="13" t="s">
        <v>33</v>
      </c>
      <c r="AX171" s="13" t="s">
        <v>77</v>
      </c>
      <c r="AY171" s="156" t="s">
        <v>136</v>
      </c>
    </row>
    <row r="172" spans="2:65" s="14" customFormat="1">
      <c r="B172" s="165"/>
      <c r="D172" s="145" t="s">
        <v>150</v>
      </c>
      <c r="E172" s="166" t="s">
        <v>1</v>
      </c>
      <c r="F172" s="167" t="s">
        <v>277</v>
      </c>
      <c r="H172" s="168">
        <v>574.84799999999996</v>
      </c>
      <c r="I172" s="169"/>
      <c r="L172" s="165"/>
      <c r="M172" s="170"/>
      <c r="T172" s="171"/>
      <c r="AT172" s="166" t="s">
        <v>150</v>
      </c>
      <c r="AU172" s="166" t="s">
        <v>87</v>
      </c>
      <c r="AV172" s="14" t="s">
        <v>135</v>
      </c>
      <c r="AW172" s="14" t="s">
        <v>33</v>
      </c>
      <c r="AX172" s="14" t="s">
        <v>85</v>
      </c>
      <c r="AY172" s="166" t="s">
        <v>136</v>
      </c>
    </row>
    <row r="173" spans="2:65" s="1" customFormat="1" ht="21.75" customHeight="1">
      <c r="B173" s="32"/>
      <c r="C173" s="132" t="s">
        <v>224</v>
      </c>
      <c r="D173" s="132" t="s">
        <v>142</v>
      </c>
      <c r="E173" s="133" t="s">
        <v>319</v>
      </c>
      <c r="F173" s="134" t="s">
        <v>320</v>
      </c>
      <c r="G173" s="135" t="s">
        <v>309</v>
      </c>
      <c r="H173" s="136">
        <v>34.325000000000003</v>
      </c>
      <c r="I173" s="137"/>
      <c r="J173" s="138">
        <f>ROUND(I173*H173,2)</f>
        <v>0</v>
      </c>
      <c r="K173" s="134" t="s">
        <v>146</v>
      </c>
      <c r="L173" s="32"/>
      <c r="M173" s="139" t="s">
        <v>1</v>
      </c>
      <c r="N173" s="140" t="s">
        <v>42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135</v>
      </c>
      <c r="AT173" s="143" t="s">
        <v>142</v>
      </c>
      <c r="AU173" s="143" t="s">
        <v>87</v>
      </c>
      <c r="AY173" s="17" t="s">
        <v>136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85</v>
      </c>
      <c r="BK173" s="144">
        <f>ROUND(I173*H173,2)</f>
        <v>0</v>
      </c>
      <c r="BL173" s="17" t="s">
        <v>135</v>
      </c>
      <c r="BM173" s="143" t="s">
        <v>321</v>
      </c>
    </row>
    <row r="174" spans="2:65" s="1" customFormat="1" ht="19.2">
      <c r="B174" s="32"/>
      <c r="D174" s="145" t="s">
        <v>149</v>
      </c>
      <c r="F174" s="146" t="s">
        <v>322</v>
      </c>
      <c r="I174" s="147"/>
      <c r="L174" s="32"/>
      <c r="M174" s="148"/>
      <c r="T174" s="56"/>
      <c r="AT174" s="17" t="s">
        <v>149</v>
      </c>
      <c r="AU174" s="17" t="s">
        <v>87</v>
      </c>
    </row>
    <row r="175" spans="2:65" s="13" customFormat="1">
      <c r="B175" s="155"/>
      <c r="D175" s="145" t="s">
        <v>150</v>
      </c>
      <c r="E175" s="156" t="s">
        <v>1</v>
      </c>
      <c r="F175" s="157" t="s">
        <v>323</v>
      </c>
      <c r="H175" s="158">
        <v>33.604999999999997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77</v>
      </c>
      <c r="AY175" s="156" t="s">
        <v>136</v>
      </c>
    </row>
    <row r="176" spans="2:65" s="13" customFormat="1">
      <c r="B176" s="155"/>
      <c r="D176" s="145" t="s">
        <v>150</v>
      </c>
      <c r="E176" s="156" t="s">
        <v>1</v>
      </c>
      <c r="F176" s="157" t="s">
        <v>324</v>
      </c>
      <c r="H176" s="158">
        <v>0.72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77</v>
      </c>
      <c r="AY176" s="156" t="s">
        <v>136</v>
      </c>
    </row>
    <row r="177" spans="2:65" s="14" customFormat="1">
      <c r="B177" s="165"/>
      <c r="D177" s="145" t="s">
        <v>150</v>
      </c>
      <c r="E177" s="166" t="s">
        <v>1</v>
      </c>
      <c r="F177" s="167" t="s">
        <v>277</v>
      </c>
      <c r="H177" s="168">
        <v>34.325000000000003</v>
      </c>
      <c r="I177" s="169"/>
      <c r="L177" s="165"/>
      <c r="M177" s="170"/>
      <c r="T177" s="171"/>
      <c r="AT177" s="166" t="s">
        <v>150</v>
      </c>
      <c r="AU177" s="166" t="s">
        <v>87</v>
      </c>
      <c r="AV177" s="14" t="s">
        <v>135</v>
      </c>
      <c r="AW177" s="14" t="s">
        <v>33</v>
      </c>
      <c r="AX177" s="14" t="s">
        <v>85</v>
      </c>
      <c r="AY177" s="166" t="s">
        <v>136</v>
      </c>
    </row>
    <row r="178" spans="2:65" s="1" customFormat="1" ht="21.75" customHeight="1">
      <c r="B178" s="32"/>
      <c r="C178" s="132" t="s">
        <v>231</v>
      </c>
      <c r="D178" s="132" t="s">
        <v>142</v>
      </c>
      <c r="E178" s="133" t="s">
        <v>325</v>
      </c>
      <c r="F178" s="134" t="s">
        <v>326</v>
      </c>
      <c r="G178" s="135" t="s">
        <v>309</v>
      </c>
      <c r="H178" s="136">
        <v>9.0060000000000002</v>
      </c>
      <c r="I178" s="137"/>
      <c r="J178" s="138">
        <f>ROUND(I178*H178,2)</f>
        <v>0</v>
      </c>
      <c r="K178" s="134" t="s">
        <v>146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135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0</v>
      </c>
      <c r="BL178" s="17" t="s">
        <v>135</v>
      </c>
      <c r="BM178" s="143" t="s">
        <v>327</v>
      </c>
    </row>
    <row r="179" spans="2:65" s="1" customFormat="1" ht="19.2">
      <c r="B179" s="32"/>
      <c r="D179" s="145" t="s">
        <v>149</v>
      </c>
      <c r="F179" s="146" t="s">
        <v>328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2" customFormat="1">
      <c r="B180" s="149"/>
      <c r="D180" s="145" t="s">
        <v>150</v>
      </c>
      <c r="E180" s="150" t="s">
        <v>1</v>
      </c>
      <c r="F180" s="151" t="s">
        <v>329</v>
      </c>
      <c r="H180" s="150" t="s">
        <v>1</v>
      </c>
      <c r="I180" s="152"/>
      <c r="L180" s="149"/>
      <c r="M180" s="153"/>
      <c r="T180" s="154"/>
      <c r="AT180" s="150" t="s">
        <v>150</v>
      </c>
      <c r="AU180" s="150" t="s">
        <v>87</v>
      </c>
      <c r="AV180" s="12" t="s">
        <v>85</v>
      </c>
      <c r="AW180" s="12" t="s">
        <v>33</v>
      </c>
      <c r="AX180" s="12" t="s">
        <v>77</v>
      </c>
      <c r="AY180" s="150" t="s">
        <v>136</v>
      </c>
    </row>
    <row r="181" spans="2:65" s="13" customFormat="1">
      <c r="B181" s="155"/>
      <c r="D181" s="145" t="s">
        <v>150</v>
      </c>
      <c r="E181" s="156" t="s">
        <v>1</v>
      </c>
      <c r="F181" s="157" t="s">
        <v>330</v>
      </c>
      <c r="H181" s="158">
        <v>9.0060000000000002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85</v>
      </c>
      <c r="AY181" s="156" t="s">
        <v>136</v>
      </c>
    </row>
    <row r="182" spans="2:65" s="1" customFormat="1" ht="21.75" customHeight="1">
      <c r="B182" s="32"/>
      <c r="C182" s="132" t="s">
        <v>8</v>
      </c>
      <c r="D182" s="132" t="s">
        <v>142</v>
      </c>
      <c r="E182" s="133" t="s">
        <v>331</v>
      </c>
      <c r="F182" s="134" t="s">
        <v>332</v>
      </c>
      <c r="G182" s="135" t="s">
        <v>309</v>
      </c>
      <c r="H182" s="136">
        <v>40.518000000000001</v>
      </c>
      <c r="I182" s="137"/>
      <c r="J182" s="138">
        <f>ROUND(I182*H182,2)</f>
        <v>0</v>
      </c>
      <c r="K182" s="134" t="s">
        <v>146</v>
      </c>
      <c r="L182" s="32"/>
      <c r="M182" s="139" t="s">
        <v>1</v>
      </c>
      <c r="N182" s="140" t="s">
        <v>42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135</v>
      </c>
      <c r="AT182" s="143" t="s">
        <v>142</v>
      </c>
      <c r="AU182" s="143" t="s">
        <v>87</v>
      </c>
      <c r="AY182" s="17" t="s">
        <v>136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85</v>
      </c>
      <c r="BK182" s="144">
        <f>ROUND(I182*H182,2)</f>
        <v>0</v>
      </c>
      <c r="BL182" s="17" t="s">
        <v>135</v>
      </c>
      <c r="BM182" s="143" t="s">
        <v>333</v>
      </c>
    </row>
    <row r="183" spans="2:65" s="1" customFormat="1" ht="19.2">
      <c r="B183" s="32"/>
      <c r="D183" s="145" t="s">
        <v>149</v>
      </c>
      <c r="F183" s="146" t="s">
        <v>334</v>
      </c>
      <c r="I183" s="147"/>
      <c r="L183" s="32"/>
      <c r="M183" s="148"/>
      <c r="T183" s="56"/>
      <c r="AT183" s="17" t="s">
        <v>149</v>
      </c>
      <c r="AU183" s="17" t="s">
        <v>87</v>
      </c>
    </row>
    <row r="184" spans="2:65" s="12" customFormat="1">
      <c r="B184" s="149"/>
      <c r="D184" s="145" t="s">
        <v>150</v>
      </c>
      <c r="E184" s="150" t="s">
        <v>1</v>
      </c>
      <c r="F184" s="151" t="s">
        <v>335</v>
      </c>
      <c r="H184" s="150" t="s">
        <v>1</v>
      </c>
      <c r="I184" s="152"/>
      <c r="L184" s="149"/>
      <c r="M184" s="153"/>
      <c r="T184" s="154"/>
      <c r="AT184" s="150" t="s">
        <v>150</v>
      </c>
      <c r="AU184" s="150" t="s">
        <v>87</v>
      </c>
      <c r="AV184" s="12" t="s">
        <v>85</v>
      </c>
      <c r="AW184" s="12" t="s">
        <v>33</v>
      </c>
      <c r="AX184" s="12" t="s">
        <v>77</v>
      </c>
      <c r="AY184" s="150" t="s">
        <v>136</v>
      </c>
    </row>
    <row r="185" spans="2:65" s="13" customFormat="1">
      <c r="B185" s="155"/>
      <c r="D185" s="145" t="s">
        <v>150</v>
      </c>
      <c r="E185" s="156" t="s">
        <v>1</v>
      </c>
      <c r="F185" s="157" t="s">
        <v>336</v>
      </c>
      <c r="H185" s="158">
        <v>21.888000000000002</v>
      </c>
      <c r="I185" s="159"/>
      <c r="L185" s="155"/>
      <c r="M185" s="160"/>
      <c r="T185" s="161"/>
      <c r="AT185" s="156" t="s">
        <v>150</v>
      </c>
      <c r="AU185" s="156" t="s">
        <v>87</v>
      </c>
      <c r="AV185" s="13" t="s">
        <v>87</v>
      </c>
      <c r="AW185" s="13" t="s">
        <v>33</v>
      </c>
      <c r="AX185" s="13" t="s">
        <v>77</v>
      </c>
      <c r="AY185" s="156" t="s">
        <v>136</v>
      </c>
    </row>
    <row r="186" spans="2:65" s="12" customFormat="1">
      <c r="B186" s="149"/>
      <c r="D186" s="145" t="s">
        <v>150</v>
      </c>
      <c r="E186" s="150" t="s">
        <v>1</v>
      </c>
      <c r="F186" s="151" t="s">
        <v>337</v>
      </c>
      <c r="H186" s="150" t="s">
        <v>1</v>
      </c>
      <c r="I186" s="152"/>
      <c r="L186" s="149"/>
      <c r="M186" s="153"/>
      <c r="T186" s="154"/>
      <c r="AT186" s="150" t="s">
        <v>150</v>
      </c>
      <c r="AU186" s="150" t="s">
        <v>87</v>
      </c>
      <c r="AV186" s="12" t="s">
        <v>85</v>
      </c>
      <c r="AW186" s="12" t="s">
        <v>33</v>
      </c>
      <c r="AX186" s="12" t="s">
        <v>77</v>
      </c>
      <c r="AY186" s="150" t="s">
        <v>136</v>
      </c>
    </row>
    <row r="187" spans="2:65" s="13" customFormat="1">
      <c r="B187" s="155"/>
      <c r="D187" s="145" t="s">
        <v>150</v>
      </c>
      <c r="E187" s="156" t="s">
        <v>1</v>
      </c>
      <c r="F187" s="157" t="s">
        <v>338</v>
      </c>
      <c r="H187" s="158">
        <v>18.63</v>
      </c>
      <c r="I187" s="159"/>
      <c r="L187" s="155"/>
      <c r="M187" s="160"/>
      <c r="T187" s="161"/>
      <c r="AT187" s="156" t="s">
        <v>150</v>
      </c>
      <c r="AU187" s="156" t="s">
        <v>87</v>
      </c>
      <c r="AV187" s="13" t="s">
        <v>87</v>
      </c>
      <c r="AW187" s="13" t="s">
        <v>33</v>
      </c>
      <c r="AX187" s="13" t="s">
        <v>77</v>
      </c>
      <c r="AY187" s="156" t="s">
        <v>136</v>
      </c>
    </row>
    <row r="188" spans="2:65" s="14" customFormat="1">
      <c r="B188" s="165"/>
      <c r="D188" s="145" t="s">
        <v>150</v>
      </c>
      <c r="E188" s="166" t="s">
        <v>1</v>
      </c>
      <c r="F188" s="167" t="s">
        <v>277</v>
      </c>
      <c r="H188" s="168">
        <v>40.518000000000001</v>
      </c>
      <c r="I188" s="169"/>
      <c r="L188" s="165"/>
      <c r="M188" s="170"/>
      <c r="T188" s="171"/>
      <c r="AT188" s="166" t="s">
        <v>150</v>
      </c>
      <c r="AU188" s="166" t="s">
        <v>87</v>
      </c>
      <c r="AV188" s="14" t="s">
        <v>135</v>
      </c>
      <c r="AW188" s="14" t="s">
        <v>33</v>
      </c>
      <c r="AX188" s="14" t="s">
        <v>85</v>
      </c>
      <c r="AY188" s="166" t="s">
        <v>136</v>
      </c>
    </row>
    <row r="189" spans="2:65" s="1" customFormat="1" ht="16.5" customHeight="1">
      <c r="B189" s="32"/>
      <c r="C189" s="132" t="s">
        <v>339</v>
      </c>
      <c r="D189" s="132" t="s">
        <v>142</v>
      </c>
      <c r="E189" s="133" t="s">
        <v>340</v>
      </c>
      <c r="F189" s="134" t="s">
        <v>341</v>
      </c>
      <c r="G189" s="135" t="s">
        <v>309</v>
      </c>
      <c r="H189" s="136">
        <v>6.6559999999999997</v>
      </c>
      <c r="I189" s="137"/>
      <c r="J189" s="138">
        <f>ROUND(I189*H189,2)</f>
        <v>0</v>
      </c>
      <c r="K189" s="134" t="s">
        <v>146</v>
      </c>
      <c r="L189" s="32"/>
      <c r="M189" s="139" t="s">
        <v>1</v>
      </c>
      <c r="N189" s="140" t="s">
        <v>42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135</v>
      </c>
      <c r="AT189" s="143" t="s">
        <v>142</v>
      </c>
      <c r="AU189" s="143" t="s">
        <v>87</v>
      </c>
      <c r="AY189" s="17" t="s">
        <v>136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85</v>
      </c>
      <c r="BK189" s="144">
        <f>ROUND(I189*H189,2)</f>
        <v>0</v>
      </c>
      <c r="BL189" s="17" t="s">
        <v>135</v>
      </c>
      <c r="BM189" s="143" t="s">
        <v>342</v>
      </c>
    </row>
    <row r="190" spans="2:65" s="1" customFormat="1">
      <c r="B190" s="32"/>
      <c r="D190" s="145" t="s">
        <v>149</v>
      </c>
      <c r="F190" s="146" t="s">
        <v>343</v>
      </c>
      <c r="I190" s="147"/>
      <c r="L190" s="32"/>
      <c r="M190" s="148"/>
      <c r="T190" s="56"/>
      <c r="AT190" s="17" t="s">
        <v>149</v>
      </c>
      <c r="AU190" s="17" t="s">
        <v>87</v>
      </c>
    </row>
    <row r="191" spans="2:65" s="13" customFormat="1">
      <c r="B191" s="155"/>
      <c r="D191" s="145" t="s">
        <v>150</v>
      </c>
      <c r="E191" s="156" t="s">
        <v>1</v>
      </c>
      <c r="F191" s="157" t="s">
        <v>344</v>
      </c>
      <c r="H191" s="158">
        <v>2.7360000000000002</v>
      </c>
      <c r="I191" s="159"/>
      <c r="L191" s="155"/>
      <c r="M191" s="160"/>
      <c r="T191" s="161"/>
      <c r="AT191" s="156" t="s">
        <v>150</v>
      </c>
      <c r="AU191" s="156" t="s">
        <v>87</v>
      </c>
      <c r="AV191" s="13" t="s">
        <v>87</v>
      </c>
      <c r="AW191" s="13" t="s">
        <v>33</v>
      </c>
      <c r="AX191" s="13" t="s">
        <v>77</v>
      </c>
      <c r="AY191" s="156" t="s">
        <v>136</v>
      </c>
    </row>
    <row r="192" spans="2:65" s="13" customFormat="1">
      <c r="B192" s="155"/>
      <c r="D192" s="145" t="s">
        <v>150</v>
      </c>
      <c r="E192" s="156" t="s">
        <v>1</v>
      </c>
      <c r="F192" s="157" t="s">
        <v>345</v>
      </c>
      <c r="H192" s="158">
        <v>3.92</v>
      </c>
      <c r="I192" s="159"/>
      <c r="L192" s="155"/>
      <c r="M192" s="160"/>
      <c r="T192" s="161"/>
      <c r="AT192" s="156" t="s">
        <v>150</v>
      </c>
      <c r="AU192" s="156" t="s">
        <v>87</v>
      </c>
      <c r="AV192" s="13" t="s">
        <v>87</v>
      </c>
      <c r="AW192" s="13" t="s">
        <v>33</v>
      </c>
      <c r="AX192" s="13" t="s">
        <v>77</v>
      </c>
      <c r="AY192" s="156" t="s">
        <v>136</v>
      </c>
    </row>
    <row r="193" spans="2:65" s="14" customFormat="1">
      <c r="B193" s="165"/>
      <c r="D193" s="145" t="s">
        <v>150</v>
      </c>
      <c r="E193" s="166" t="s">
        <v>1</v>
      </c>
      <c r="F193" s="167" t="s">
        <v>277</v>
      </c>
      <c r="H193" s="168">
        <v>6.6559999999999997</v>
      </c>
      <c r="I193" s="169"/>
      <c r="L193" s="165"/>
      <c r="M193" s="170"/>
      <c r="T193" s="171"/>
      <c r="AT193" s="166" t="s">
        <v>150</v>
      </c>
      <c r="AU193" s="166" t="s">
        <v>87</v>
      </c>
      <c r="AV193" s="14" t="s">
        <v>135</v>
      </c>
      <c r="AW193" s="14" t="s">
        <v>33</v>
      </c>
      <c r="AX193" s="14" t="s">
        <v>85</v>
      </c>
      <c r="AY193" s="166" t="s">
        <v>136</v>
      </c>
    </row>
    <row r="194" spans="2:65" s="1" customFormat="1" ht="16.5" customHeight="1">
      <c r="B194" s="32"/>
      <c r="C194" s="132" t="s">
        <v>346</v>
      </c>
      <c r="D194" s="132" t="s">
        <v>142</v>
      </c>
      <c r="E194" s="133" t="s">
        <v>347</v>
      </c>
      <c r="F194" s="134" t="s">
        <v>348</v>
      </c>
      <c r="G194" s="135" t="s">
        <v>250</v>
      </c>
      <c r="H194" s="136">
        <v>40.17</v>
      </c>
      <c r="I194" s="137"/>
      <c r="J194" s="138">
        <f>ROUND(I194*H194,2)</f>
        <v>0</v>
      </c>
      <c r="K194" s="134" t="s">
        <v>146</v>
      </c>
      <c r="L194" s="32"/>
      <c r="M194" s="139" t="s">
        <v>1</v>
      </c>
      <c r="N194" s="140" t="s">
        <v>42</v>
      </c>
      <c r="P194" s="141">
        <f>O194*H194</f>
        <v>0</v>
      </c>
      <c r="Q194" s="141">
        <v>8.4000000000000003E-4</v>
      </c>
      <c r="R194" s="141">
        <f>Q194*H194</f>
        <v>3.3742800000000003E-2</v>
      </c>
      <c r="S194" s="141">
        <v>0</v>
      </c>
      <c r="T194" s="142">
        <f>S194*H194</f>
        <v>0</v>
      </c>
      <c r="AR194" s="143" t="s">
        <v>135</v>
      </c>
      <c r="AT194" s="143" t="s">
        <v>142</v>
      </c>
      <c r="AU194" s="143" t="s">
        <v>87</v>
      </c>
      <c r="AY194" s="17" t="s">
        <v>136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85</v>
      </c>
      <c r="BK194" s="144">
        <f>ROUND(I194*H194,2)</f>
        <v>0</v>
      </c>
      <c r="BL194" s="17" t="s">
        <v>135</v>
      </c>
      <c r="BM194" s="143" t="s">
        <v>349</v>
      </c>
    </row>
    <row r="195" spans="2:65" s="1" customFormat="1">
      <c r="B195" s="32"/>
      <c r="D195" s="145" t="s">
        <v>149</v>
      </c>
      <c r="F195" s="146" t="s">
        <v>350</v>
      </c>
      <c r="I195" s="147"/>
      <c r="L195" s="32"/>
      <c r="M195" s="148"/>
      <c r="T195" s="56"/>
      <c r="AT195" s="17" t="s">
        <v>149</v>
      </c>
      <c r="AU195" s="17" t="s">
        <v>87</v>
      </c>
    </row>
    <row r="196" spans="2:65" s="13" customFormat="1">
      <c r="B196" s="155"/>
      <c r="D196" s="145" t="s">
        <v>150</v>
      </c>
      <c r="E196" s="156" t="s">
        <v>1</v>
      </c>
      <c r="F196" s="157" t="s">
        <v>351</v>
      </c>
      <c r="H196" s="158">
        <v>9.1199999999999992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77</v>
      </c>
      <c r="AY196" s="156" t="s">
        <v>136</v>
      </c>
    </row>
    <row r="197" spans="2:65" s="13" customFormat="1">
      <c r="B197" s="155"/>
      <c r="D197" s="145" t="s">
        <v>150</v>
      </c>
      <c r="E197" s="156" t="s">
        <v>1</v>
      </c>
      <c r="F197" s="157" t="s">
        <v>352</v>
      </c>
      <c r="H197" s="158">
        <v>31.05</v>
      </c>
      <c r="I197" s="159"/>
      <c r="L197" s="155"/>
      <c r="M197" s="160"/>
      <c r="T197" s="161"/>
      <c r="AT197" s="156" t="s">
        <v>150</v>
      </c>
      <c r="AU197" s="156" t="s">
        <v>87</v>
      </c>
      <c r="AV197" s="13" t="s">
        <v>87</v>
      </c>
      <c r="AW197" s="13" t="s">
        <v>33</v>
      </c>
      <c r="AX197" s="13" t="s">
        <v>77</v>
      </c>
      <c r="AY197" s="156" t="s">
        <v>136</v>
      </c>
    </row>
    <row r="198" spans="2:65" s="14" customFormat="1">
      <c r="B198" s="165"/>
      <c r="D198" s="145" t="s">
        <v>150</v>
      </c>
      <c r="E198" s="166" t="s">
        <v>1</v>
      </c>
      <c r="F198" s="167" t="s">
        <v>277</v>
      </c>
      <c r="H198" s="168">
        <v>40.17</v>
      </c>
      <c r="I198" s="169"/>
      <c r="L198" s="165"/>
      <c r="M198" s="170"/>
      <c r="T198" s="171"/>
      <c r="AT198" s="166" t="s">
        <v>150</v>
      </c>
      <c r="AU198" s="166" t="s">
        <v>87</v>
      </c>
      <c r="AV198" s="14" t="s">
        <v>135</v>
      </c>
      <c r="AW198" s="14" t="s">
        <v>33</v>
      </c>
      <c r="AX198" s="14" t="s">
        <v>85</v>
      </c>
      <c r="AY198" s="166" t="s">
        <v>136</v>
      </c>
    </row>
    <row r="199" spans="2:65" s="1" customFormat="1" ht="16.5" customHeight="1">
      <c r="B199" s="32"/>
      <c r="C199" s="132" t="s">
        <v>353</v>
      </c>
      <c r="D199" s="132" t="s">
        <v>142</v>
      </c>
      <c r="E199" s="133" t="s">
        <v>354</v>
      </c>
      <c r="F199" s="134" t="s">
        <v>355</v>
      </c>
      <c r="G199" s="135" t="s">
        <v>250</v>
      </c>
      <c r="H199" s="136">
        <v>40.17</v>
      </c>
      <c r="I199" s="137"/>
      <c r="J199" s="138">
        <f>ROUND(I199*H199,2)</f>
        <v>0</v>
      </c>
      <c r="K199" s="134" t="s">
        <v>146</v>
      </c>
      <c r="L199" s="32"/>
      <c r="M199" s="139" t="s">
        <v>1</v>
      </c>
      <c r="N199" s="140" t="s">
        <v>42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135</v>
      </c>
      <c r="AT199" s="143" t="s">
        <v>142</v>
      </c>
      <c r="AU199" s="143" t="s">
        <v>87</v>
      </c>
      <c r="AY199" s="17" t="s">
        <v>136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85</v>
      </c>
      <c r="BK199" s="144">
        <f>ROUND(I199*H199,2)</f>
        <v>0</v>
      </c>
      <c r="BL199" s="17" t="s">
        <v>135</v>
      </c>
      <c r="BM199" s="143" t="s">
        <v>356</v>
      </c>
    </row>
    <row r="200" spans="2:65" s="1" customFormat="1" ht="19.2">
      <c r="B200" s="32"/>
      <c r="D200" s="145" t="s">
        <v>149</v>
      </c>
      <c r="F200" s="146" t="s">
        <v>357</v>
      </c>
      <c r="I200" s="147"/>
      <c r="L200" s="32"/>
      <c r="M200" s="148"/>
      <c r="T200" s="56"/>
      <c r="AT200" s="17" t="s">
        <v>149</v>
      </c>
      <c r="AU200" s="17" t="s">
        <v>87</v>
      </c>
    </row>
    <row r="201" spans="2:65" s="13" customFormat="1">
      <c r="B201" s="155"/>
      <c r="D201" s="145" t="s">
        <v>150</v>
      </c>
      <c r="E201" s="156" t="s">
        <v>1</v>
      </c>
      <c r="F201" s="157" t="s">
        <v>358</v>
      </c>
      <c r="H201" s="158">
        <v>40.17</v>
      </c>
      <c r="I201" s="159"/>
      <c r="L201" s="155"/>
      <c r="M201" s="160"/>
      <c r="T201" s="161"/>
      <c r="AT201" s="156" t="s">
        <v>150</v>
      </c>
      <c r="AU201" s="156" t="s">
        <v>87</v>
      </c>
      <c r="AV201" s="13" t="s">
        <v>87</v>
      </c>
      <c r="AW201" s="13" t="s">
        <v>33</v>
      </c>
      <c r="AX201" s="13" t="s">
        <v>85</v>
      </c>
      <c r="AY201" s="156" t="s">
        <v>136</v>
      </c>
    </row>
    <row r="202" spans="2:65" s="1" customFormat="1" ht="16.5" customHeight="1">
      <c r="B202" s="32"/>
      <c r="C202" s="132" t="s">
        <v>359</v>
      </c>
      <c r="D202" s="132" t="s">
        <v>142</v>
      </c>
      <c r="E202" s="133" t="s">
        <v>360</v>
      </c>
      <c r="F202" s="134" t="s">
        <v>361</v>
      </c>
      <c r="G202" s="135" t="s">
        <v>309</v>
      </c>
      <c r="H202" s="136">
        <v>6</v>
      </c>
      <c r="I202" s="137"/>
      <c r="J202" s="138">
        <f>ROUND(I202*H202,2)</f>
        <v>0</v>
      </c>
      <c r="K202" s="134" t="s">
        <v>362</v>
      </c>
      <c r="L202" s="32"/>
      <c r="M202" s="139" t="s">
        <v>1</v>
      </c>
      <c r="N202" s="140" t="s">
        <v>42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135</v>
      </c>
      <c r="AT202" s="143" t="s">
        <v>142</v>
      </c>
      <c r="AU202" s="143" t="s">
        <v>87</v>
      </c>
      <c r="AY202" s="17" t="s">
        <v>136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85</v>
      </c>
      <c r="BK202" s="144">
        <f>ROUND(I202*H202,2)</f>
        <v>0</v>
      </c>
      <c r="BL202" s="17" t="s">
        <v>135</v>
      </c>
      <c r="BM202" s="143" t="s">
        <v>363</v>
      </c>
    </row>
    <row r="203" spans="2:65" s="1" customFormat="1" ht="19.2">
      <c r="B203" s="32"/>
      <c r="D203" s="145" t="s">
        <v>149</v>
      </c>
      <c r="F203" s="146" t="s">
        <v>364</v>
      </c>
      <c r="I203" s="147"/>
      <c r="L203" s="32"/>
      <c r="M203" s="148"/>
      <c r="T203" s="56"/>
      <c r="AT203" s="17" t="s">
        <v>149</v>
      </c>
      <c r="AU203" s="17" t="s">
        <v>87</v>
      </c>
    </row>
    <row r="204" spans="2:65" s="12" customFormat="1">
      <c r="B204" s="149"/>
      <c r="D204" s="145" t="s">
        <v>150</v>
      </c>
      <c r="E204" s="150" t="s">
        <v>1</v>
      </c>
      <c r="F204" s="151" t="s">
        <v>365</v>
      </c>
      <c r="H204" s="150" t="s">
        <v>1</v>
      </c>
      <c r="I204" s="152"/>
      <c r="L204" s="149"/>
      <c r="M204" s="153"/>
      <c r="T204" s="154"/>
      <c r="AT204" s="150" t="s">
        <v>150</v>
      </c>
      <c r="AU204" s="150" t="s">
        <v>87</v>
      </c>
      <c r="AV204" s="12" t="s">
        <v>85</v>
      </c>
      <c r="AW204" s="12" t="s">
        <v>33</v>
      </c>
      <c r="AX204" s="12" t="s">
        <v>77</v>
      </c>
      <c r="AY204" s="150" t="s">
        <v>136</v>
      </c>
    </row>
    <row r="205" spans="2:65" s="13" customFormat="1">
      <c r="B205" s="155"/>
      <c r="D205" s="145" t="s">
        <v>150</v>
      </c>
      <c r="E205" s="156" t="s">
        <v>1</v>
      </c>
      <c r="F205" s="157" t="s">
        <v>366</v>
      </c>
      <c r="H205" s="158">
        <v>6</v>
      </c>
      <c r="I205" s="159"/>
      <c r="L205" s="155"/>
      <c r="M205" s="160"/>
      <c r="T205" s="161"/>
      <c r="AT205" s="156" t="s">
        <v>150</v>
      </c>
      <c r="AU205" s="156" t="s">
        <v>87</v>
      </c>
      <c r="AV205" s="13" t="s">
        <v>87</v>
      </c>
      <c r="AW205" s="13" t="s">
        <v>33</v>
      </c>
      <c r="AX205" s="13" t="s">
        <v>85</v>
      </c>
      <c r="AY205" s="156" t="s">
        <v>136</v>
      </c>
    </row>
    <row r="206" spans="2:65" s="12" customFormat="1">
      <c r="B206" s="149"/>
      <c r="D206" s="145" t="s">
        <v>150</v>
      </c>
      <c r="E206" s="150" t="s">
        <v>1</v>
      </c>
      <c r="F206" s="151" t="s">
        <v>367</v>
      </c>
      <c r="H206" s="150" t="s">
        <v>1</v>
      </c>
      <c r="I206" s="152"/>
      <c r="L206" s="149"/>
      <c r="M206" s="153"/>
      <c r="T206" s="154"/>
      <c r="AT206" s="150" t="s">
        <v>150</v>
      </c>
      <c r="AU206" s="150" t="s">
        <v>87</v>
      </c>
      <c r="AV206" s="12" t="s">
        <v>85</v>
      </c>
      <c r="AW206" s="12" t="s">
        <v>33</v>
      </c>
      <c r="AX206" s="12" t="s">
        <v>77</v>
      </c>
      <c r="AY206" s="150" t="s">
        <v>136</v>
      </c>
    </row>
    <row r="207" spans="2:65" s="1" customFormat="1" ht="16.5" customHeight="1">
      <c r="B207" s="32"/>
      <c r="C207" s="132" t="s">
        <v>368</v>
      </c>
      <c r="D207" s="132" t="s">
        <v>142</v>
      </c>
      <c r="E207" s="133" t="s">
        <v>369</v>
      </c>
      <c r="F207" s="134" t="s">
        <v>370</v>
      </c>
      <c r="G207" s="135" t="s">
        <v>309</v>
      </c>
      <c r="H207" s="136">
        <v>6</v>
      </c>
      <c r="I207" s="137"/>
      <c r="J207" s="138">
        <f>ROUND(I207*H207,2)</f>
        <v>0</v>
      </c>
      <c r="K207" s="134" t="s">
        <v>362</v>
      </c>
      <c r="L207" s="32"/>
      <c r="M207" s="139" t="s">
        <v>1</v>
      </c>
      <c r="N207" s="140" t="s">
        <v>42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135</v>
      </c>
      <c r="AT207" s="143" t="s">
        <v>142</v>
      </c>
      <c r="AU207" s="143" t="s">
        <v>87</v>
      </c>
      <c r="AY207" s="17" t="s">
        <v>136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85</v>
      </c>
      <c r="BK207" s="144">
        <f>ROUND(I207*H207,2)</f>
        <v>0</v>
      </c>
      <c r="BL207" s="17" t="s">
        <v>135</v>
      </c>
      <c r="BM207" s="143" t="s">
        <v>371</v>
      </c>
    </row>
    <row r="208" spans="2:65" s="1" customFormat="1" ht="19.2">
      <c r="B208" s="32"/>
      <c r="D208" s="145" t="s">
        <v>149</v>
      </c>
      <c r="F208" s="146" t="s">
        <v>372</v>
      </c>
      <c r="I208" s="147"/>
      <c r="L208" s="32"/>
      <c r="M208" s="148"/>
      <c r="T208" s="56"/>
      <c r="AT208" s="17" t="s">
        <v>149</v>
      </c>
      <c r="AU208" s="17" t="s">
        <v>87</v>
      </c>
    </row>
    <row r="209" spans="2:65" s="13" customFormat="1">
      <c r="B209" s="155"/>
      <c r="D209" s="145" t="s">
        <v>150</v>
      </c>
      <c r="E209" s="156" t="s">
        <v>1</v>
      </c>
      <c r="F209" s="157" t="s">
        <v>373</v>
      </c>
      <c r="H209" s="158">
        <v>6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" customFormat="1" ht="21.75" customHeight="1">
      <c r="B210" s="32"/>
      <c r="C210" s="132" t="s">
        <v>7</v>
      </c>
      <c r="D210" s="132" t="s">
        <v>142</v>
      </c>
      <c r="E210" s="133" t="s">
        <v>374</v>
      </c>
      <c r="F210" s="134" t="s">
        <v>375</v>
      </c>
      <c r="G210" s="135" t="s">
        <v>309</v>
      </c>
      <c r="H210" s="136">
        <v>29.654</v>
      </c>
      <c r="I210" s="137"/>
      <c r="J210" s="138">
        <f>ROUND(I210*H210,2)</f>
        <v>0</v>
      </c>
      <c r="K210" s="134" t="s">
        <v>146</v>
      </c>
      <c r="L210" s="32"/>
      <c r="M210" s="139" t="s">
        <v>1</v>
      </c>
      <c r="N210" s="140" t="s">
        <v>42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135</v>
      </c>
      <c r="AT210" s="143" t="s">
        <v>142</v>
      </c>
      <c r="AU210" s="143" t="s">
        <v>87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85</v>
      </c>
      <c r="BK210" s="144">
        <f>ROUND(I210*H210,2)</f>
        <v>0</v>
      </c>
      <c r="BL210" s="17" t="s">
        <v>135</v>
      </c>
      <c r="BM210" s="143" t="s">
        <v>376</v>
      </c>
    </row>
    <row r="211" spans="2:65" s="1" customFormat="1" ht="19.2">
      <c r="B211" s="32"/>
      <c r="D211" s="145" t="s">
        <v>149</v>
      </c>
      <c r="F211" s="146" t="s">
        <v>377</v>
      </c>
      <c r="I211" s="147"/>
      <c r="L211" s="32"/>
      <c r="M211" s="148"/>
      <c r="T211" s="56"/>
      <c r="AT211" s="17" t="s">
        <v>149</v>
      </c>
      <c r="AU211" s="17" t="s">
        <v>87</v>
      </c>
    </row>
    <row r="212" spans="2:65" s="12" customFormat="1">
      <c r="B212" s="149"/>
      <c r="D212" s="145" t="s">
        <v>150</v>
      </c>
      <c r="E212" s="150" t="s">
        <v>1</v>
      </c>
      <c r="F212" s="151" t="s">
        <v>378</v>
      </c>
      <c r="H212" s="150" t="s">
        <v>1</v>
      </c>
      <c r="I212" s="152"/>
      <c r="L212" s="149"/>
      <c r="M212" s="153"/>
      <c r="T212" s="154"/>
      <c r="AT212" s="150" t="s">
        <v>150</v>
      </c>
      <c r="AU212" s="150" t="s">
        <v>87</v>
      </c>
      <c r="AV212" s="12" t="s">
        <v>85</v>
      </c>
      <c r="AW212" s="12" t="s">
        <v>33</v>
      </c>
      <c r="AX212" s="12" t="s">
        <v>77</v>
      </c>
      <c r="AY212" s="150" t="s">
        <v>136</v>
      </c>
    </row>
    <row r="213" spans="2:65" s="13" customFormat="1">
      <c r="B213" s="155"/>
      <c r="D213" s="145" t="s">
        <v>150</v>
      </c>
      <c r="E213" s="156" t="s">
        <v>1</v>
      </c>
      <c r="F213" s="157" t="s">
        <v>379</v>
      </c>
      <c r="H213" s="158">
        <v>29.654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85</v>
      </c>
      <c r="AY213" s="156" t="s">
        <v>136</v>
      </c>
    </row>
    <row r="214" spans="2:65" s="1" customFormat="1" ht="21.75" customHeight="1">
      <c r="B214" s="32"/>
      <c r="C214" s="132" t="s">
        <v>380</v>
      </c>
      <c r="D214" s="132" t="s">
        <v>142</v>
      </c>
      <c r="E214" s="133" t="s">
        <v>381</v>
      </c>
      <c r="F214" s="134" t="s">
        <v>382</v>
      </c>
      <c r="G214" s="135" t="s">
        <v>309</v>
      </c>
      <c r="H214" s="136">
        <v>628.43700000000001</v>
      </c>
      <c r="I214" s="137"/>
      <c r="J214" s="138">
        <f>ROUND(I214*H214,2)</f>
        <v>0</v>
      </c>
      <c r="K214" s="134" t="s">
        <v>146</v>
      </c>
      <c r="L214" s="32"/>
      <c r="M214" s="139" t="s">
        <v>1</v>
      </c>
      <c r="N214" s="140" t="s">
        <v>42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135</v>
      </c>
      <c r="AT214" s="143" t="s">
        <v>142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135</v>
      </c>
      <c r="BM214" s="143" t="s">
        <v>383</v>
      </c>
    </row>
    <row r="215" spans="2:65" s="1" customFormat="1" ht="19.2">
      <c r="B215" s="32"/>
      <c r="D215" s="145" t="s">
        <v>149</v>
      </c>
      <c r="F215" s="146" t="s">
        <v>384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2" customFormat="1">
      <c r="B216" s="149"/>
      <c r="D216" s="145" t="s">
        <v>150</v>
      </c>
      <c r="E216" s="150" t="s">
        <v>1</v>
      </c>
      <c r="F216" s="151" t="s">
        <v>385</v>
      </c>
      <c r="H216" s="150" t="s">
        <v>1</v>
      </c>
      <c r="I216" s="152"/>
      <c r="L216" s="149"/>
      <c r="M216" s="153"/>
      <c r="T216" s="154"/>
      <c r="AT216" s="150" t="s">
        <v>150</v>
      </c>
      <c r="AU216" s="150" t="s">
        <v>87</v>
      </c>
      <c r="AV216" s="12" t="s">
        <v>85</v>
      </c>
      <c r="AW216" s="12" t="s">
        <v>33</v>
      </c>
      <c r="AX216" s="12" t="s">
        <v>77</v>
      </c>
      <c r="AY216" s="150" t="s">
        <v>136</v>
      </c>
    </row>
    <row r="217" spans="2:65" s="12" customFormat="1">
      <c r="B217" s="149"/>
      <c r="D217" s="145" t="s">
        <v>150</v>
      </c>
      <c r="E217" s="150" t="s">
        <v>1</v>
      </c>
      <c r="F217" s="151" t="s">
        <v>386</v>
      </c>
      <c r="H217" s="150" t="s">
        <v>1</v>
      </c>
      <c r="I217" s="152"/>
      <c r="L217" s="149"/>
      <c r="M217" s="153"/>
      <c r="T217" s="154"/>
      <c r="AT217" s="150" t="s">
        <v>150</v>
      </c>
      <c r="AU217" s="150" t="s">
        <v>87</v>
      </c>
      <c r="AV217" s="12" t="s">
        <v>85</v>
      </c>
      <c r="AW217" s="12" t="s">
        <v>33</v>
      </c>
      <c r="AX217" s="12" t="s">
        <v>77</v>
      </c>
      <c r="AY217" s="150" t="s">
        <v>136</v>
      </c>
    </row>
    <row r="218" spans="2:65" s="13" customFormat="1">
      <c r="B218" s="155"/>
      <c r="D218" s="145" t="s">
        <v>150</v>
      </c>
      <c r="E218" s="156" t="s">
        <v>1</v>
      </c>
      <c r="F218" s="157" t="s">
        <v>387</v>
      </c>
      <c r="H218" s="158">
        <v>574.84799999999996</v>
      </c>
      <c r="I218" s="159"/>
      <c r="L218" s="155"/>
      <c r="M218" s="160"/>
      <c r="T218" s="161"/>
      <c r="AT218" s="156" t="s">
        <v>150</v>
      </c>
      <c r="AU218" s="156" t="s">
        <v>87</v>
      </c>
      <c r="AV218" s="13" t="s">
        <v>87</v>
      </c>
      <c r="AW218" s="13" t="s">
        <v>33</v>
      </c>
      <c r="AX218" s="13" t="s">
        <v>77</v>
      </c>
      <c r="AY218" s="156" t="s">
        <v>136</v>
      </c>
    </row>
    <row r="219" spans="2:65" s="13" customFormat="1">
      <c r="B219" s="155"/>
      <c r="D219" s="145" t="s">
        <v>150</v>
      </c>
      <c r="E219" s="156" t="s">
        <v>1</v>
      </c>
      <c r="F219" s="157" t="s">
        <v>388</v>
      </c>
      <c r="H219" s="158">
        <v>83.849000000000004</v>
      </c>
      <c r="I219" s="159"/>
      <c r="L219" s="155"/>
      <c r="M219" s="160"/>
      <c r="T219" s="161"/>
      <c r="AT219" s="156" t="s">
        <v>150</v>
      </c>
      <c r="AU219" s="156" t="s">
        <v>87</v>
      </c>
      <c r="AV219" s="13" t="s">
        <v>87</v>
      </c>
      <c r="AW219" s="13" t="s">
        <v>33</v>
      </c>
      <c r="AX219" s="13" t="s">
        <v>77</v>
      </c>
      <c r="AY219" s="156" t="s">
        <v>136</v>
      </c>
    </row>
    <row r="220" spans="2:65" s="13" customFormat="1">
      <c r="B220" s="155"/>
      <c r="D220" s="145" t="s">
        <v>150</v>
      </c>
      <c r="E220" s="156" t="s">
        <v>1</v>
      </c>
      <c r="F220" s="157" t="s">
        <v>389</v>
      </c>
      <c r="H220" s="158">
        <v>6.6559999999999997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77</v>
      </c>
      <c r="AY220" s="156" t="s">
        <v>136</v>
      </c>
    </row>
    <row r="221" spans="2:65" s="13" customFormat="1">
      <c r="B221" s="155"/>
      <c r="D221" s="145" t="s">
        <v>150</v>
      </c>
      <c r="E221" s="156" t="s">
        <v>1</v>
      </c>
      <c r="F221" s="157" t="s">
        <v>390</v>
      </c>
      <c r="H221" s="158">
        <v>-26.986000000000001</v>
      </c>
      <c r="I221" s="159"/>
      <c r="L221" s="155"/>
      <c r="M221" s="160"/>
      <c r="T221" s="161"/>
      <c r="AT221" s="156" t="s">
        <v>150</v>
      </c>
      <c r="AU221" s="156" t="s">
        <v>87</v>
      </c>
      <c r="AV221" s="13" t="s">
        <v>87</v>
      </c>
      <c r="AW221" s="13" t="s">
        <v>33</v>
      </c>
      <c r="AX221" s="13" t="s">
        <v>77</v>
      </c>
      <c r="AY221" s="156" t="s">
        <v>136</v>
      </c>
    </row>
    <row r="222" spans="2:65" s="13" customFormat="1">
      <c r="B222" s="155"/>
      <c r="D222" s="145" t="s">
        <v>150</v>
      </c>
      <c r="E222" s="156" t="s">
        <v>1</v>
      </c>
      <c r="F222" s="157" t="s">
        <v>391</v>
      </c>
      <c r="H222" s="158">
        <v>-9.93</v>
      </c>
      <c r="I222" s="159"/>
      <c r="L222" s="155"/>
      <c r="M222" s="160"/>
      <c r="T222" s="161"/>
      <c r="AT222" s="156" t="s">
        <v>150</v>
      </c>
      <c r="AU222" s="156" t="s">
        <v>87</v>
      </c>
      <c r="AV222" s="13" t="s">
        <v>87</v>
      </c>
      <c r="AW222" s="13" t="s">
        <v>33</v>
      </c>
      <c r="AX222" s="13" t="s">
        <v>77</v>
      </c>
      <c r="AY222" s="156" t="s">
        <v>136</v>
      </c>
    </row>
    <row r="223" spans="2:65" s="14" customFormat="1">
      <c r="B223" s="165"/>
      <c r="D223" s="145" t="s">
        <v>150</v>
      </c>
      <c r="E223" s="166" t="s">
        <v>1</v>
      </c>
      <c r="F223" s="167" t="s">
        <v>277</v>
      </c>
      <c r="H223" s="168">
        <v>628.43700000000001</v>
      </c>
      <c r="I223" s="169"/>
      <c r="L223" s="165"/>
      <c r="M223" s="170"/>
      <c r="T223" s="171"/>
      <c r="AT223" s="166" t="s">
        <v>150</v>
      </c>
      <c r="AU223" s="166" t="s">
        <v>87</v>
      </c>
      <c r="AV223" s="14" t="s">
        <v>135</v>
      </c>
      <c r="AW223" s="14" t="s">
        <v>33</v>
      </c>
      <c r="AX223" s="14" t="s">
        <v>85</v>
      </c>
      <c r="AY223" s="166" t="s">
        <v>136</v>
      </c>
    </row>
    <row r="224" spans="2:65" s="1" customFormat="1" ht="24.15" customHeight="1">
      <c r="B224" s="32"/>
      <c r="C224" s="132" t="s">
        <v>392</v>
      </c>
      <c r="D224" s="132" t="s">
        <v>142</v>
      </c>
      <c r="E224" s="133" t="s">
        <v>393</v>
      </c>
      <c r="F224" s="134" t="s">
        <v>394</v>
      </c>
      <c r="G224" s="135" t="s">
        <v>309</v>
      </c>
      <c r="H224" s="136">
        <v>6912.8069999999998</v>
      </c>
      <c r="I224" s="137"/>
      <c r="J224" s="138">
        <f>ROUND(I224*H224,2)</f>
        <v>0</v>
      </c>
      <c r="K224" s="134" t="s">
        <v>146</v>
      </c>
      <c r="L224" s="32"/>
      <c r="M224" s="139" t="s">
        <v>1</v>
      </c>
      <c r="N224" s="140" t="s">
        <v>42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135</v>
      </c>
      <c r="AT224" s="143" t="s">
        <v>142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135</v>
      </c>
      <c r="BM224" s="143" t="s">
        <v>395</v>
      </c>
    </row>
    <row r="225" spans="2:65" s="1" customFormat="1" ht="28.8">
      <c r="B225" s="32"/>
      <c r="D225" s="145" t="s">
        <v>149</v>
      </c>
      <c r="F225" s="146" t="s">
        <v>396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2" customFormat="1">
      <c r="B226" s="149"/>
      <c r="D226" s="145" t="s">
        <v>150</v>
      </c>
      <c r="E226" s="150" t="s">
        <v>1</v>
      </c>
      <c r="F226" s="151" t="s">
        <v>386</v>
      </c>
      <c r="H226" s="150" t="s">
        <v>1</v>
      </c>
      <c r="I226" s="152"/>
      <c r="L226" s="149"/>
      <c r="M226" s="153"/>
      <c r="T226" s="154"/>
      <c r="AT226" s="150" t="s">
        <v>150</v>
      </c>
      <c r="AU226" s="150" t="s">
        <v>87</v>
      </c>
      <c r="AV226" s="12" t="s">
        <v>85</v>
      </c>
      <c r="AW226" s="12" t="s">
        <v>33</v>
      </c>
      <c r="AX226" s="12" t="s">
        <v>77</v>
      </c>
      <c r="AY226" s="150" t="s">
        <v>136</v>
      </c>
    </row>
    <row r="227" spans="2:65" s="13" customFormat="1">
      <c r="B227" s="155"/>
      <c r="D227" s="145" t="s">
        <v>150</v>
      </c>
      <c r="E227" s="156" t="s">
        <v>1</v>
      </c>
      <c r="F227" s="157" t="s">
        <v>397</v>
      </c>
      <c r="H227" s="158">
        <v>6912.8069999999998</v>
      </c>
      <c r="I227" s="159"/>
      <c r="L227" s="155"/>
      <c r="M227" s="160"/>
      <c r="T227" s="161"/>
      <c r="AT227" s="156" t="s">
        <v>150</v>
      </c>
      <c r="AU227" s="156" t="s">
        <v>87</v>
      </c>
      <c r="AV227" s="13" t="s">
        <v>87</v>
      </c>
      <c r="AW227" s="13" t="s">
        <v>33</v>
      </c>
      <c r="AX227" s="13" t="s">
        <v>85</v>
      </c>
      <c r="AY227" s="156" t="s">
        <v>136</v>
      </c>
    </row>
    <row r="228" spans="2:65" s="1" customFormat="1" ht="16.5" customHeight="1">
      <c r="B228" s="32"/>
      <c r="C228" s="132" t="s">
        <v>398</v>
      </c>
      <c r="D228" s="132" t="s">
        <v>142</v>
      </c>
      <c r="E228" s="133" t="s">
        <v>399</v>
      </c>
      <c r="F228" s="134" t="s">
        <v>400</v>
      </c>
      <c r="G228" s="135" t="s">
        <v>401</v>
      </c>
      <c r="H228" s="136">
        <v>1131.1869999999999</v>
      </c>
      <c r="I228" s="137"/>
      <c r="J228" s="138">
        <f>ROUND(I228*H228,2)</f>
        <v>0</v>
      </c>
      <c r="K228" s="134" t="s">
        <v>146</v>
      </c>
      <c r="L228" s="32"/>
      <c r="M228" s="139" t="s">
        <v>1</v>
      </c>
      <c r="N228" s="140" t="s">
        <v>42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135</v>
      </c>
      <c r="AT228" s="143" t="s">
        <v>142</v>
      </c>
      <c r="AU228" s="143" t="s">
        <v>87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85</v>
      </c>
      <c r="BK228" s="144">
        <f>ROUND(I228*H228,2)</f>
        <v>0</v>
      </c>
      <c r="BL228" s="17" t="s">
        <v>135</v>
      </c>
      <c r="BM228" s="143" t="s">
        <v>402</v>
      </c>
    </row>
    <row r="229" spans="2:65" s="1" customFormat="1" ht="19.2">
      <c r="B229" s="32"/>
      <c r="D229" s="145" t="s">
        <v>149</v>
      </c>
      <c r="F229" s="146" t="s">
        <v>403</v>
      </c>
      <c r="I229" s="147"/>
      <c r="L229" s="32"/>
      <c r="M229" s="148"/>
      <c r="T229" s="56"/>
      <c r="AT229" s="17" t="s">
        <v>149</v>
      </c>
      <c r="AU229" s="17" t="s">
        <v>87</v>
      </c>
    </row>
    <row r="230" spans="2:65" s="13" customFormat="1">
      <c r="B230" s="155"/>
      <c r="D230" s="145" t="s">
        <v>150</v>
      </c>
      <c r="E230" s="156" t="s">
        <v>1</v>
      </c>
      <c r="F230" s="157" t="s">
        <v>404</v>
      </c>
      <c r="H230" s="158">
        <v>1131.1869999999999</v>
      </c>
      <c r="I230" s="159"/>
      <c r="L230" s="155"/>
      <c r="M230" s="160"/>
      <c r="T230" s="161"/>
      <c r="AT230" s="156" t="s">
        <v>150</v>
      </c>
      <c r="AU230" s="156" t="s">
        <v>87</v>
      </c>
      <c r="AV230" s="13" t="s">
        <v>87</v>
      </c>
      <c r="AW230" s="13" t="s">
        <v>33</v>
      </c>
      <c r="AX230" s="13" t="s">
        <v>85</v>
      </c>
      <c r="AY230" s="156" t="s">
        <v>136</v>
      </c>
    </row>
    <row r="231" spans="2:65" s="1" customFormat="1" ht="21.75" customHeight="1">
      <c r="B231" s="32"/>
      <c r="C231" s="132" t="s">
        <v>405</v>
      </c>
      <c r="D231" s="132" t="s">
        <v>142</v>
      </c>
      <c r="E231" s="133" t="s">
        <v>406</v>
      </c>
      <c r="F231" s="134" t="s">
        <v>407</v>
      </c>
      <c r="G231" s="135" t="s">
        <v>309</v>
      </c>
      <c r="H231" s="136">
        <v>9.93</v>
      </c>
      <c r="I231" s="137"/>
      <c r="J231" s="138">
        <f>ROUND(I231*H231,2)</f>
        <v>0</v>
      </c>
      <c r="K231" s="134" t="s">
        <v>146</v>
      </c>
      <c r="L231" s="32"/>
      <c r="M231" s="139" t="s">
        <v>1</v>
      </c>
      <c r="N231" s="140" t="s">
        <v>42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135</v>
      </c>
      <c r="AT231" s="143" t="s">
        <v>142</v>
      </c>
      <c r="AU231" s="143" t="s">
        <v>87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85</v>
      </c>
      <c r="BK231" s="144">
        <f>ROUND(I231*H231,2)</f>
        <v>0</v>
      </c>
      <c r="BL231" s="17" t="s">
        <v>135</v>
      </c>
      <c r="BM231" s="143" t="s">
        <v>408</v>
      </c>
    </row>
    <row r="232" spans="2:65" s="1" customFormat="1" ht="19.2">
      <c r="B232" s="32"/>
      <c r="D232" s="145" t="s">
        <v>149</v>
      </c>
      <c r="F232" s="146" t="s">
        <v>409</v>
      </c>
      <c r="I232" s="147"/>
      <c r="L232" s="32"/>
      <c r="M232" s="148"/>
      <c r="T232" s="56"/>
      <c r="AT232" s="17" t="s">
        <v>149</v>
      </c>
      <c r="AU232" s="17" t="s">
        <v>87</v>
      </c>
    </row>
    <row r="233" spans="2:65" s="13" customFormat="1">
      <c r="B233" s="155"/>
      <c r="D233" s="145" t="s">
        <v>150</v>
      </c>
      <c r="E233" s="156" t="s">
        <v>1</v>
      </c>
      <c r="F233" s="157" t="s">
        <v>410</v>
      </c>
      <c r="H233" s="158">
        <v>9.93</v>
      </c>
      <c r="I233" s="159"/>
      <c r="L233" s="155"/>
      <c r="M233" s="160"/>
      <c r="T233" s="161"/>
      <c r="AT233" s="156" t="s">
        <v>150</v>
      </c>
      <c r="AU233" s="156" t="s">
        <v>87</v>
      </c>
      <c r="AV233" s="13" t="s">
        <v>87</v>
      </c>
      <c r="AW233" s="13" t="s">
        <v>33</v>
      </c>
      <c r="AX233" s="13" t="s">
        <v>85</v>
      </c>
      <c r="AY233" s="156" t="s">
        <v>136</v>
      </c>
    </row>
    <row r="234" spans="2:65" s="12" customFormat="1">
      <c r="B234" s="149"/>
      <c r="D234" s="145" t="s">
        <v>150</v>
      </c>
      <c r="E234" s="150" t="s">
        <v>1</v>
      </c>
      <c r="F234" s="151" t="s">
        <v>411</v>
      </c>
      <c r="H234" s="150" t="s">
        <v>1</v>
      </c>
      <c r="I234" s="152"/>
      <c r="L234" s="149"/>
      <c r="M234" s="153"/>
      <c r="T234" s="154"/>
      <c r="AT234" s="150" t="s">
        <v>150</v>
      </c>
      <c r="AU234" s="150" t="s">
        <v>87</v>
      </c>
      <c r="AV234" s="12" t="s">
        <v>85</v>
      </c>
      <c r="AW234" s="12" t="s">
        <v>33</v>
      </c>
      <c r="AX234" s="12" t="s">
        <v>77</v>
      </c>
      <c r="AY234" s="150" t="s">
        <v>136</v>
      </c>
    </row>
    <row r="235" spans="2:65" s="1" customFormat="1" ht="21.75" customHeight="1">
      <c r="B235" s="32"/>
      <c r="C235" s="132" t="s">
        <v>412</v>
      </c>
      <c r="D235" s="132" t="s">
        <v>142</v>
      </c>
      <c r="E235" s="133" t="s">
        <v>413</v>
      </c>
      <c r="F235" s="134" t="s">
        <v>414</v>
      </c>
      <c r="G235" s="135" t="s">
        <v>309</v>
      </c>
      <c r="H235" s="136">
        <v>299.57799999999997</v>
      </c>
      <c r="I235" s="137"/>
      <c r="J235" s="138">
        <f>ROUND(I235*H235,2)</f>
        <v>0</v>
      </c>
      <c r="K235" s="134" t="s">
        <v>146</v>
      </c>
      <c r="L235" s="32"/>
      <c r="M235" s="139" t="s">
        <v>1</v>
      </c>
      <c r="N235" s="140" t="s">
        <v>42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135</v>
      </c>
      <c r="AT235" s="143" t="s">
        <v>142</v>
      </c>
      <c r="AU235" s="143" t="s">
        <v>87</v>
      </c>
      <c r="AY235" s="17" t="s">
        <v>136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85</v>
      </c>
      <c r="BK235" s="144">
        <f>ROUND(I235*H235,2)</f>
        <v>0</v>
      </c>
      <c r="BL235" s="17" t="s">
        <v>135</v>
      </c>
      <c r="BM235" s="143" t="s">
        <v>415</v>
      </c>
    </row>
    <row r="236" spans="2:65" s="1" customFormat="1" ht="19.2">
      <c r="B236" s="32"/>
      <c r="D236" s="145" t="s">
        <v>149</v>
      </c>
      <c r="F236" s="146" t="s">
        <v>416</v>
      </c>
      <c r="I236" s="147"/>
      <c r="L236" s="32"/>
      <c r="M236" s="148"/>
      <c r="T236" s="56"/>
      <c r="AT236" s="17" t="s">
        <v>149</v>
      </c>
      <c r="AU236" s="17" t="s">
        <v>87</v>
      </c>
    </row>
    <row r="237" spans="2:65" s="13" customFormat="1">
      <c r="B237" s="155"/>
      <c r="D237" s="145" t="s">
        <v>150</v>
      </c>
      <c r="E237" s="156" t="s">
        <v>1</v>
      </c>
      <c r="F237" s="157" t="s">
        <v>417</v>
      </c>
      <c r="H237" s="158">
        <v>0.71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77</v>
      </c>
      <c r="AY237" s="156" t="s">
        <v>136</v>
      </c>
    </row>
    <row r="238" spans="2:65" s="13" customFormat="1">
      <c r="B238" s="155"/>
      <c r="D238" s="145" t="s">
        <v>150</v>
      </c>
      <c r="E238" s="156" t="s">
        <v>1</v>
      </c>
      <c r="F238" s="157" t="s">
        <v>418</v>
      </c>
      <c r="H238" s="158">
        <v>298.86799999999999</v>
      </c>
      <c r="I238" s="159"/>
      <c r="L238" s="155"/>
      <c r="M238" s="160"/>
      <c r="T238" s="161"/>
      <c r="AT238" s="156" t="s">
        <v>150</v>
      </c>
      <c r="AU238" s="156" t="s">
        <v>87</v>
      </c>
      <c r="AV238" s="13" t="s">
        <v>87</v>
      </c>
      <c r="AW238" s="13" t="s">
        <v>33</v>
      </c>
      <c r="AX238" s="13" t="s">
        <v>77</v>
      </c>
      <c r="AY238" s="156" t="s">
        <v>136</v>
      </c>
    </row>
    <row r="239" spans="2:65" s="14" customFormat="1">
      <c r="B239" s="165"/>
      <c r="D239" s="145" t="s">
        <v>150</v>
      </c>
      <c r="E239" s="166" t="s">
        <v>1</v>
      </c>
      <c r="F239" s="167" t="s">
        <v>277</v>
      </c>
      <c r="H239" s="168">
        <v>299.57799999999997</v>
      </c>
      <c r="I239" s="169"/>
      <c r="L239" s="165"/>
      <c r="M239" s="170"/>
      <c r="T239" s="171"/>
      <c r="AT239" s="166" t="s">
        <v>150</v>
      </c>
      <c r="AU239" s="166" t="s">
        <v>87</v>
      </c>
      <c r="AV239" s="14" t="s">
        <v>135</v>
      </c>
      <c r="AW239" s="14" t="s">
        <v>33</v>
      </c>
      <c r="AX239" s="14" t="s">
        <v>85</v>
      </c>
      <c r="AY239" s="166" t="s">
        <v>136</v>
      </c>
    </row>
    <row r="240" spans="2:65" s="1" customFormat="1" ht="16.5" customHeight="1">
      <c r="B240" s="32"/>
      <c r="C240" s="172" t="s">
        <v>419</v>
      </c>
      <c r="D240" s="172" t="s">
        <v>420</v>
      </c>
      <c r="E240" s="173" t="s">
        <v>421</v>
      </c>
      <c r="F240" s="174" t="s">
        <v>422</v>
      </c>
      <c r="G240" s="175" t="s">
        <v>401</v>
      </c>
      <c r="H240" s="176">
        <v>599.15599999999995</v>
      </c>
      <c r="I240" s="177"/>
      <c r="J240" s="178">
        <f>ROUND(I240*H240,2)</f>
        <v>0</v>
      </c>
      <c r="K240" s="174" t="s">
        <v>146</v>
      </c>
      <c r="L240" s="179"/>
      <c r="M240" s="180" t="s">
        <v>1</v>
      </c>
      <c r="N240" s="181" t="s">
        <v>42</v>
      </c>
      <c r="P240" s="141">
        <f>O240*H240</f>
        <v>0</v>
      </c>
      <c r="Q240" s="141">
        <v>1</v>
      </c>
      <c r="R240" s="141">
        <f>Q240*H240</f>
        <v>599.15599999999995</v>
      </c>
      <c r="S240" s="141">
        <v>0</v>
      </c>
      <c r="T240" s="142">
        <f>S240*H240</f>
        <v>0</v>
      </c>
      <c r="AR240" s="143" t="s">
        <v>189</v>
      </c>
      <c r="AT240" s="143" t="s">
        <v>420</v>
      </c>
      <c r="AU240" s="143" t="s">
        <v>87</v>
      </c>
      <c r="AY240" s="17" t="s">
        <v>136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85</v>
      </c>
      <c r="BK240" s="144">
        <f>ROUND(I240*H240,2)</f>
        <v>0</v>
      </c>
      <c r="BL240" s="17" t="s">
        <v>135</v>
      </c>
      <c r="BM240" s="143" t="s">
        <v>423</v>
      </c>
    </row>
    <row r="241" spans="2:65" s="1" customFormat="1">
      <c r="B241" s="32"/>
      <c r="D241" s="145" t="s">
        <v>149</v>
      </c>
      <c r="F241" s="146" t="s">
        <v>422</v>
      </c>
      <c r="I241" s="147"/>
      <c r="L241" s="32"/>
      <c r="M241" s="148"/>
      <c r="T241" s="56"/>
      <c r="AT241" s="17" t="s">
        <v>149</v>
      </c>
      <c r="AU241" s="17" t="s">
        <v>87</v>
      </c>
    </row>
    <row r="242" spans="2:65" s="12" customFormat="1">
      <c r="B242" s="149"/>
      <c r="D242" s="145" t="s">
        <v>150</v>
      </c>
      <c r="E242" s="150" t="s">
        <v>1</v>
      </c>
      <c r="F242" s="151" t="s">
        <v>424</v>
      </c>
      <c r="H242" s="150" t="s">
        <v>1</v>
      </c>
      <c r="I242" s="152"/>
      <c r="L242" s="149"/>
      <c r="M242" s="153"/>
      <c r="T242" s="154"/>
      <c r="AT242" s="150" t="s">
        <v>150</v>
      </c>
      <c r="AU242" s="150" t="s">
        <v>87</v>
      </c>
      <c r="AV242" s="12" t="s">
        <v>85</v>
      </c>
      <c r="AW242" s="12" t="s">
        <v>33</v>
      </c>
      <c r="AX242" s="12" t="s">
        <v>77</v>
      </c>
      <c r="AY242" s="150" t="s">
        <v>136</v>
      </c>
    </row>
    <row r="243" spans="2:65" s="13" customFormat="1">
      <c r="B243" s="155"/>
      <c r="D243" s="145" t="s">
        <v>150</v>
      </c>
      <c r="E243" s="156" t="s">
        <v>1</v>
      </c>
      <c r="F243" s="157" t="s">
        <v>425</v>
      </c>
      <c r="H243" s="158">
        <v>599.15599999999995</v>
      </c>
      <c r="I243" s="159"/>
      <c r="L243" s="155"/>
      <c r="M243" s="160"/>
      <c r="T243" s="161"/>
      <c r="AT243" s="156" t="s">
        <v>150</v>
      </c>
      <c r="AU243" s="156" t="s">
        <v>87</v>
      </c>
      <c r="AV243" s="13" t="s">
        <v>87</v>
      </c>
      <c r="AW243" s="13" t="s">
        <v>33</v>
      </c>
      <c r="AX243" s="13" t="s">
        <v>77</v>
      </c>
      <c r="AY243" s="156" t="s">
        <v>136</v>
      </c>
    </row>
    <row r="244" spans="2:65" s="12" customFormat="1">
      <c r="B244" s="149"/>
      <c r="D244" s="145" t="s">
        <v>150</v>
      </c>
      <c r="E244" s="150" t="s">
        <v>1</v>
      </c>
      <c r="F244" s="151" t="s">
        <v>426</v>
      </c>
      <c r="H244" s="150" t="s">
        <v>1</v>
      </c>
      <c r="I244" s="152"/>
      <c r="L244" s="149"/>
      <c r="M244" s="153"/>
      <c r="T244" s="154"/>
      <c r="AT244" s="150" t="s">
        <v>150</v>
      </c>
      <c r="AU244" s="150" t="s">
        <v>87</v>
      </c>
      <c r="AV244" s="12" t="s">
        <v>85</v>
      </c>
      <c r="AW244" s="12" t="s">
        <v>33</v>
      </c>
      <c r="AX244" s="12" t="s">
        <v>77</v>
      </c>
      <c r="AY244" s="150" t="s">
        <v>136</v>
      </c>
    </row>
    <row r="245" spans="2:65" s="14" customFormat="1">
      <c r="B245" s="165"/>
      <c r="D245" s="145" t="s">
        <v>150</v>
      </c>
      <c r="E245" s="166" t="s">
        <v>1</v>
      </c>
      <c r="F245" s="167" t="s">
        <v>277</v>
      </c>
      <c r="H245" s="168">
        <v>599.15599999999995</v>
      </c>
      <c r="I245" s="169"/>
      <c r="L245" s="165"/>
      <c r="M245" s="170"/>
      <c r="T245" s="171"/>
      <c r="AT245" s="166" t="s">
        <v>150</v>
      </c>
      <c r="AU245" s="166" t="s">
        <v>87</v>
      </c>
      <c r="AV245" s="14" t="s">
        <v>135</v>
      </c>
      <c r="AW245" s="14" t="s">
        <v>33</v>
      </c>
      <c r="AX245" s="14" t="s">
        <v>85</v>
      </c>
      <c r="AY245" s="166" t="s">
        <v>136</v>
      </c>
    </row>
    <row r="246" spans="2:65" s="1" customFormat="1" ht="16.5" customHeight="1">
      <c r="B246" s="32"/>
      <c r="C246" s="132" t="s">
        <v>427</v>
      </c>
      <c r="D246" s="132" t="s">
        <v>142</v>
      </c>
      <c r="E246" s="133" t="s">
        <v>428</v>
      </c>
      <c r="F246" s="134" t="s">
        <v>429</v>
      </c>
      <c r="G246" s="135" t="s">
        <v>309</v>
      </c>
      <c r="H246" s="136">
        <v>26.986000000000001</v>
      </c>
      <c r="I246" s="137"/>
      <c r="J246" s="138">
        <f>ROUND(I246*H246,2)</f>
        <v>0</v>
      </c>
      <c r="K246" s="134" t="s">
        <v>146</v>
      </c>
      <c r="L246" s="32"/>
      <c r="M246" s="139" t="s">
        <v>1</v>
      </c>
      <c r="N246" s="140" t="s">
        <v>42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135</v>
      </c>
      <c r="AT246" s="143" t="s">
        <v>142</v>
      </c>
      <c r="AU246" s="143" t="s">
        <v>87</v>
      </c>
      <c r="AY246" s="17" t="s">
        <v>136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85</v>
      </c>
      <c r="BK246" s="144">
        <f>ROUND(I246*H246,2)</f>
        <v>0</v>
      </c>
      <c r="BL246" s="17" t="s">
        <v>135</v>
      </c>
      <c r="BM246" s="143" t="s">
        <v>430</v>
      </c>
    </row>
    <row r="247" spans="2:65" s="1" customFormat="1" ht="19.2">
      <c r="B247" s="32"/>
      <c r="D247" s="145" t="s">
        <v>149</v>
      </c>
      <c r="F247" s="146" t="s">
        <v>431</v>
      </c>
      <c r="I247" s="147"/>
      <c r="L247" s="32"/>
      <c r="M247" s="148"/>
      <c r="T247" s="56"/>
      <c r="AT247" s="17" t="s">
        <v>149</v>
      </c>
      <c r="AU247" s="17" t="s">
        <v>87</v>
      </c>
    </row>
    <row r="248" spans="2:65" s="13" customFormat="1">
      <c r="B248" s="155"/>
      <c r="D248" s="145" t="s">
        <v>150</v>
      </c>
      <c r="E248" s="156" t="s">
        <v>1</v>
      </c>
      <c r="F248" s="157" t="s">
        <v>432</v>
      </c>
      <c r="H248" s="158">
        <v>9.0060000000000002</v>
      </c>
      <c r="I248" s="159"/>
      <c r="L248" s="155"/>
      <c r="M248" s="160"/>
      <c r="T248" s="161"/>
      <c r="AT248" s="156" t="s">
        <v>150</v>
      </c>
      <c r="AU248" s="156" t="s">
        <v>87</v>
      </c>
      <c r="AV248" s="13" t="s">
        <v>87</v>
      </c>
      <c r="AW248" s="13" t="s">
        <v>33</v>
      </c>
      <c r="AX248" s="13" t="s">
        <v>77</v>
      </c>
      <c r="AY248" s="156" t="s">
        <v>136</v>
      </c>
    </row>
    <row r="249" spans="2:65" s="13" customFormat="1">
      <c r="B249" s="155"/>
      <c r="D249" s="145" t="s">
        <v>150</v>
      </c>
      <c r="E249" s="156" t="s">
        <v>1</v>
      </c>
      <c r="F249" s="157" t="s">
        <v>433</v>
      </c>
      <c r="H249" s="158">
        <v>21.888000000000002</v>
      </c>
      <c r="I249" s="159"/>
      <c r="L249" s="155"/>
      <c r="M249" s="160"/>
      <c r="T249" s="161"/>
      <c r="AT249" s="156" t="s">
        <v>150</v>
      </c>
      <c r="AU249" s="156" t="s">
        <v>87</v>
      </c>
      <c r="AV249" s="13" t="s">
        <v>87</v>
      </c>
      <c r="AW249" s="13" t="s">
        <v>33</v>
      </c>
      <c r="AX249" s="13" t="s">
        <v>77</v>
      </c>
      <c r="AY249" s="156" t="s">
        <v>136</v>
      </c>
    </row>
    <row r="250" spans="2:65" s="13" customFormat="1">
      <c r="B250" s="155"/>
      <c r="D250" s="145" t="s">
        <v>150</v>
      </c>
      <c r="E250" s="156" t="s">
        <v>1</v>
      </c>
      <c r="F250" s="157" t="s">
        <v>434</v>
      </c>
      <c r="H250" s="158">
        <v>6.6559999999999997</v>
      </c>
      <c r="I250" s="159"/>
      <c r="L250" s="155"/>
      <c r="M250" s="160"/>
      <c r="T250" s="161"/>
      <c r="AT250" s="156" t="s">
        <v>150</v>
      </c>
      <c r="AU250" s="156" t="s">
        <v>87</v>
      </c>
      <c r="AV250" s="13" t="s">
        <v>87</v>
      </c>
      <c r="AW250" s="13" t="s">
        <v>33</v>
      </c>
      <c r="AX250" s="13" t="s">
        <v>77</v>
      </c>
      <c r="AY250" s="156" t="s">
        <v>136</v>
      </c>
    </row>
    <row r="251" spans="2:65" s="13" customFormat="1">
      <c r="B251" s="155"/>
      <c r="D251" s="145" t="s">
        <v>150</v>
      </c>
      <c r="E251" s="156" t="s">
        <v>1</v>
      </c>
      <c r="F251" s="157" t="s">
        <v>435</v>
      </c>
      <c r="H251" s="158">
        <v>-5.31</v>
      </c>
      <c r="I251" s="159"/>
      <c r="L251" s="155"/>
      <c r="M251" s="160"/>
      <c r="T251" s="161"/>
      <c r="AT251" s="156" t="s">
        <v>150</v>
      </c>
      <c r="AU251" s="156" t="s">
        <v>87</v>
      </c>
      <c r="AV251" s="13" t="s">
        <v>87</v>
      </c>
      <c r="AW251" s="13" t="s">
        <v>33</v>
      </c>
      <c r="AX251" s="13" t="s">
        <v>77</v>
      </c>
      <c r="AY251" s="156" t="s">
        <v>136</v>
      </c>
    </row>
    <row r="252" spans="2:65" s="12" customFormat="1">
      <c r="B252" s="149"/>
      <c r="D252" s="145" t="s">
        <v>150</v>
      </c>
      <c r="E252" s="150" t="s">
        <v>1</v>
      </c>
      <c r="F252" s="151" t="s">
        <v>436</v>
      </c>
      <c r="H252" s="150" t="s">
        <v>1</v>
      </c>
      <c r="I252" s="152"/>
      <c r="L252" s="149"/>
      <c r="M252" s="153"/>
      <c r="T252" s="154"/>
      <c r="AT252" s="150" t="s">
        <v>150</v>
      </c>
      <c r="AU252" s="150" t="s">
        <v>87</v>
      </c>
      <c r="AV252" s="12" t="s">
        <v>85</v>
      </c>
      <c r="AW252" s="12" t="s">
        <v>33</v>
      </c>
      <c r="AX252" s="12" t="s">
        <v>77</v>
      </c>
      <c r="AY252" s="150" t="s">
        <v>136</v>
      </c>
    </row>
    <row r="253" spans="2:65" s="13" customFormat="1">
      <c r="B253" s="155"/>
      <c r="D253" s="145" t="s">
        <v>150</v>
      </c>
      <c r="E253" s="156" t="s">
        <v>1</v>
      </c>
      <c r="F253" s="157" t="s">
        <v>437</v>
      </c>
      <c r="H253" s="158">
        <v>-0.53700000000000003</v>
      </c>
      <c r="I253" s="159"/>
      <c r="L253" s="155"/>
      <c r="M253" s="160"/>
      <c r="T253" s="161"/>
      <c r="AT253" s="156" t="s">
        <v>150</v>
      </c>
      <c r="AU253" s="156" t="s">
        <v>87</v>
      </c>
      <c r="AV253" s="13" t="s">
        <v>87</v>
      </c>
      <c r="AW253" s="13" t="s">
        <v>33</v>
      </c>
      <c r="AX253" s="13" t="s">
        <v>77</v>
      </c>
      <c r="AY253" s="156" t="s">
        <v>136</v>
      </c>
    </row>
    <row r="254" spans="2:65" s="12" customFormat="1">
      <c r="B254" s="149"/>
      <c r="D254" s="145" t="s">
        <v>150</v>
      </c>
      <c r="E254" s="150" t="s">
        <v>1</v>
      </c>
      <c r="F254" s="151" t="s">
        <v>438</v>
      </c>
      <c r="H254" s="150" t="s">
        <v>1</v>
      </c>
      <c r="I254" s="152"/>
      <c r="L254" s="149"/>
      <c r="M254" s="153"/>
      <c r="T254" s="154"/>
      <c r="AT254" s="150" t="s">
        <v>150</v>
      </c>
      <c r="AU254" s="150" t="s">
        <v>87</v>
      </c>
      <c r="AV254" s="12" t="s">
        <v>85</v>
      </c>
      <c r="AW254" s="12" t="s">
        <v>33</v>
      </c>
      <c r="AX254" s="12" t="s">
        <v>77</v>
      </c>
      <c r="AY254" s="150" t="s">
        <v>136</v>
      </c>
    </row>
    <row r="255" spans="2:65" s="13" customFormat="1">
      <c r="B255" s="155"/>
      <c r="D255" s="145" t="s">
        <v>150</v>
      </c>
      <c r="E255" s="156" t="s">
        <v>1</v>
      </c>
      <c r="F255" s="157" t="s">
        <v>439</v>
      </c>
      <c r="H255" s="158">
        <v>-1.0049999999999999</v>
      </c>
      <c r="I255" s="159"/>
      <c r="L255" s="155"/>
      <c r="M255" s="160"/>
      <c r="T255" s="161"/>
      <c r="AT255" s="156" t="s">
        <v>150</v>
      </c>
      <c r="AU255" s="156" t="s">
        <v>87</v>
      </c>
      <c r="AV255" s="13" t="s">
        <v>87</v>
      </c>
      <c r="AW255" s="13" t="s">
        <v>33</v>
      </c>
      <c r="AX255" s="13" t="s">
        <v>77</v>
      </c>
      <c r="AY255" s="156" t="s">
        <v>136</v>
      </c>
    </row>
    <row r="256" spans="2:65" s="12" customFormat="1">
      <c r="B256" s="149"/>
      <c r="D256" s="145" t="s">
        <v>150</v>
      </c>
      <c r="E256" s="150" t="s">
        <v>1</v>
      </c>
      <c r="F256" s="151" t="s">
        <v>440</v>
      </c>
      <c r="H256" s="150" t="s">
        <v>1</v>
      </c>
      <c r="I256" s="152"/>
      <c r="L256" s="149"/>
      <c r="M256" s="153"/>
      <c r="T256" s="154"/>
      <c r="AT256" s="150" t="s">
        <v>150</v>
      </c>
      <c r="AU256" s="150" t="s">
        <v>87</v>
      </c>
      <c r="AV256" s="12" t="s">
        <v>85</v>
      </c>
      <c r="AW256" s="12" t="s">
        <v>33</v>
      </c>
      <c r="AX256" s="12" t="s">
        <v>77</v>
      </c>
      <c r="AY256" s="150" t="s">
        <v>136</v>
      </c>
    </row>
    <row r="257" spans="2:65" s="13" customFormat="1">
      <c r="B257" s="155"/>
      <c r="D257" s="145" t="s">
        <v>150</v>
      </c>
      <c r="E257" s="156" t="s">
        <v>1</v>
      </c>
      <c r="F257" s="157" t="s">
        <v>441</v>
      </c>
      <c r="H257" s="158">
        <v>-1.1519999999999999</v>
      </c>
      <c r="I257" s="159"/>
      <c r="L257" s="155"/>
      <c r="M257" s="160"/>
      <c r="T257" s="161"/>
      <c r="AT257" s="156" t="s">
        <v>150</v>
      </c>
      <c r="AU257" s="156" t="s">
        <v>87</v>
      </c>
      <c r="AV257" s="13" t="s">
        <v>87</v>
      </c>
      <c r="AW257" s="13" t="s">
        <v>33</v>
      </c>
      <c r="AX257" s="13" t="s">
        <v>77</v>
      </c>
      <c r="AY257" s="156" t="s">
        <v>136</v>
      </c>
    </row>
    <row r="258" spans="2:65" s="12" customFormat="1">
      <c r="B258" s="149"/>
      <c r="D258" s="145" t="s">
        <v>150</v>
      </c>
      <c r="E258" s="150" t="s">
        <v>1</v>
      </c>
      <c r="F258" s="151" t="s">
        <v>442</v>
      </c>
      <c r="H258" s="150" t="s">
        <v>1</v>
      </c>
      <c r="I258" s="152"/>
      <c r="L258" s="149"/>
      <c r="M258" s="153"/>
      <c r="T258" s="154"/>
      <c r="AT258" s="150" t="s">
        <v>150</v>
      </c>
      <c r="AU258" s="150" t="s">
        <v>87</v>
      </c>
      <c r="AV258" s="12" t="s">
        <v>85</v>
      </c>
      <c r="AW258" s="12" t="s">
        <v>33</v>
      </c>
      <c r="AX258" s="12" t="s">
        <v>77</v>
      </c>
      <c r="AY258" s="150" t="s">
        <v>136</v>
      </c>
    </row>
    <row r="259" spans="2:65" s="13" customFormat="1">
      <c r="B259" s="155"/>
      <c r="D259" s="145" t="s">
        <v>150</v>
      </c>
      <c r="E259" s="156" t="s">
        <v>1</v>
      </c>
      <c r="F259" s="157" t="s">
        <v>443</v>
      </c>
      <c r="H259" s="158">
        <v>-2.56</v>
      </c>
      <c r="I259" s="159"/>
      <c r="L259" s="155"/>
      <c r="M259" s="160"/>
      <c r="T259" s="161"/>
      <c r="AT259" s="156" t="s">
        <v>150</v>
      </c>
      <c r="AU259" s="156" t="s">
        <v>87</v>
      </c>
      <c r="AV259" s="13" t="s">
        <v>87</v>
      </c>
      <c r="AW259" s="13" t="s">
        <v>33</v>
      </c>
      <c r="AX259" s="13" t="s">
        <v>77</v>
      </c>
      <c r="AY259" s="156" t="s">
        <v>136</v>
      </c>
    </row>
    <row r="260" spans="2:65" s="14" customFormat="1">
      <c r="B260" s="165"/>
      <c r="D260" s="145" t="s">
        <v>150</v>
      </c>
      <c r="E260" s="166" t="s">
        <v>1</v>
      </c>
      <c r="F260" s="167" t="s">
        <v>277</v>
      </c>
      <c r="H260" s="168">
        <v>26.986000000000001</v>
      </c>
      <c r="I260" s="169"/>
      <c r="L260" s="165"/>
      <c r="M260" s="170"/>
      <c r="T260" s="171"/>
      <c r="AT260" s="166" t="s">
        <v>150</v>
      </c>
      <c r="AU260" s="166" t="s">
        <v>87</v>
      </c>
      <c r="AV260" s="14" t="s">
        <v>135</v>
      </c>
      <c r="AW260" s="14" t="s">
        <v>33</v>
      </c>
      <c r="AX260" s="14" t="s">
        <v>85</v>
      </c>
      <c r="AY260" s="166" t="s">
        <v>136</v>
      </c>
    </row>
    <row r="261" spans="2:65" s="1" customFormat="1" ht="16.5" customHeight="1">
      <c r="B261" s="32"/>
      <c r="C261" s="132" t="s">
        <v>444</v>
      </c>
      <c r="D261" s="132" t="s">
        <v>142</v>
      </c>
      <c r="E261" s="133" t="s">
        <v>445</v>
      </c>
      <c r="F261" s="134" t="s">
        <v>446</v>
      </c>
      <c r="G261" s="135" t="s">
        <v>309</v>
      </c>
      <c r="H261" s="136">
        <v>14.144</v>
      </c>
      <c r="I261" s="137"/>
      <c r="J261" s="138">
        <f>ROUND(I261*H261,2)</f>
        <v>0</v>
      </c>
      <c r="K261" s="134" t="s">
        <v>146</v>
      </c>
      <c r="L261" s="32"/>
      <c r="M261" s="139" t="s">
        <v>1</v>
      </c>
      <c r="N261" s="140" t="s">
        <v>42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135</v>
      </c>
      <c r="AT261" s="143" t="s">
        <v>142</v>
      </c>
      <c r="AU261" s="143" t="s">
        <v>87</v>
      </c>
      <c r="AY261" s="17" t="s">
        <v>136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85</v>
      </c>
      <c r="BK261" s="144">
        <f>ROUND(I261*H261,2)</f>
        <v>0</v>
      </c>
      <c r="BL261" s="17" t="s">
        <v>135</v>
      </c>
      <c r="BM261" s="143" t="s">
        <v>447</v>
      </c>
    </row>
    <row r="262" spans="2:65" s="1" customFormat="1" ht="19.2">
      <c r="B262" s="32"/>
      <c r="D262" s="145" t="s">
        <v>149</v>
      </c>
      <c r="F262" s="146" t="s">
        <v>448</v>
      </c>
      <c r="I262" s="147"/>
      <c r="L262" s="32"/>
      <c r="M262" s="148"/>
      <c r="T262" s="56"/>
      <c r="AT262" s="17" t="s">
        <v>149</v>
      </c>
      <c r="AU262" s="17" t="s">
        <v>87</v>
      </c>
    </row>
    <row r="263" spans="2:65" s="12" customFormat="1">
      <c r="B263" s="149"/>
      <c r="D263" s="145" t="s">
        <v>150</v>
      </c>
      <c r="E263" s="150" t="s">
        <v>1</v>
      </c>
      <c r="F263" s="151" t="s">
        <v>449</v>
      </c>
      <c r="H263" s="150" t="s">
        <v>1</v>
      </c>
      <c r="I263" s="152"/>
      <c r="L263" s="149"/>
      <c r="M263" s="153"/>
      <c r="T263" s="154"/>
      <c r="AT263" s="150" t="s">
        <v>150</v>
      </c>
      <c r="AU263" s="150" t="s">
        <v>87</v>
      </c>
      <c r="AV263" s="12" t="s">
        <v>85</v>
      </c>
      <c r="AW263" s="12" t="s">
        <v>33</v>
      </c>
      <c r="AX263" s="12" t="s">
        <v>77</v>
      </c>
      <c r="AY263" s="150" t="s">
        <v>136</v>
      </c>
    </row>
    <row r="264" spans="2:65" s="13" customFormat="1">
      <c r="B264" s="155"/>
      <c r="D264" s="145" t="s">
        <v>150</v>
      </c>
      <c r="E264" s="156" t="s">
        <v>1</v>
      </c>
      <c r="F264" s="157" t="s">
        <v>450</v>
      </c>
      <c r="H264" s="158">
        <v>1.8</v>
      </c>
      <c r="I264" s="159"/>
      <c r="L264" s="155"/>
      <c r="M264" s="160"/>
      <c r="T264" s="161"/>
      <c r="AT264" s="156" t="s">
        <v>150</v>
      </c>
      <c r="AU264" s="156" t="s">
        <v>87</v>
      </c>
      <c r="AV264" s="13" t="s">
        <v>87</v>
      </c>
      <c r="AW264" s="13" t="s">
        <v>33</v>
      </c>
      <c r="AX264" s="13" t="s">
        <v>77</v>
      </c>
      <c r="AY264" s="156" t="s">
        <v>136</v>
      </c>
    </row>
    <row r="265" spans="2:65" s="13" customFormat="1">
      <c r="B265" s="155"/>
      <c r="D265" s="145" t="s">
        <v>150</v>
      </c>
      <c r="E265" s="156" t="s">
        <v>1</v>
      </c>
      <c r="F265" s="157" t="s">
        <v>451</v>
      </c>
      <c r="H265" s="158">
        <v>3.51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77</v>
      </c>
      <c r="AY265" s="156" t="s">
        <v>136</v>
      </c>
    </row>
    <row r="266" spans="2:65" s="12" customFormat="1">
      <c r="B266" s="149"/>
      <c r="D266" s="145" t="s">
        <v>150</v>
      </c>
      <c r="E266" s="150" t="s">
        <v>1</v>
      </c>
      <c r="F266" s="151" t="s">
        <v>452</v>
      </c>
      <c r="H266" s="150" t="s">
        <v>1</v>
      </c>
      <c r="I266" s="152"/>
      <c r="L266" s="149"/>
      <c r="M266" s="153"/>
      <c r="T266" s="154"/>
      <c r="AT266" s="150" t="s">
        <v>150</v>
      </c>
      <c r="AU266" s="150" t="s">
        <v>87</v>
      </c>
      <c r="AV266" s="12" t="s">
        <v>85</v>
      </c>
      <c r="AW266" s="12" t="s">
        <v>33</v>
      </c>
      <c r="AX266" s="12" t="s">
        <v>77</v>
      </c>
      <c r="AY266" s="150" t="s">
        <v>136</v>
      </c>
    </row>
    <row r="267" spans="2:65" s="13" customFormat="1">
      <c r="B267" s="155"/>
      <c r="D267" s="145" t="s">
        <v>150</v>
      </c>
      <c r="E267" s="156" t="s">
        <v>1</v>
      </c>
      <c r="F267" s="157" t="s">
        <v>453</v>
      </c>
      <c r="H267" s="158">
        <v>-3.9E-2</v>
      </c>
      <c r="I267" s="159"/>
      <c r="L267" s="155"/>
      <c r="M267" s="160"/>
      <c r="T267" s="161"/>
      <c r="AT267" s="156" t="s">
        <v>150</v>
      </c>
      <c r="AU267" s="156" t="s">
        <v>87</v>
      </c>
      <c r="AV267" s="13" t="s">
        <v>87</v>
      </c>
      <c r="AW267" s="13" t="s">
        <v>33</v>
      </c>
      <c r="AX267" s="13" t="s">
        <v>77</v>
      </c>
      <c r="AY267" s="156" t="s">
        <v>136</v>
      </c>
    </row>
    <row r="268" spans="2:65" s="13" customFormat="1">
      <c r="B268" s="155"/>
      <c r="D268" s="145" t="s">
        <v>150</v>
      </c>
      <c r="E268" s="156" t="s">
        <v>1</v>
      </c>
      <c r="F268" s="157" t="s">
        <v>454</v>
      </c>
      <c r="H268" s="158">
        <v>-0.245</v>
      </c>
      <c r="I268" s="159"/>
      <c r="L268" s="155"/>
      <c r="M268" s="160"/>
      <c r="T268" s="161"/>
      <c r="AT268" s="156" t="s">
        <v>150</v>
      </c>
      <c r="AU268" s="156" t="s">
        <v>87</v>
      </c>
      <c r="AV268" s="13" t="s">
        <v>87</v>
      </c>
      <c r="AW268" s="13" t="s">
        <v>33</v>
      </c>
      <c r="AX268" s="13" t="s">
        <v>77</v>
      </c>
      <c r="AY268" s="156" t="s">
        <v>136</v>
      </c>
    </row>
    <row r="269" spans="2:65" s="15" customFormat="1">
      <c r="B269" s="182"/>
      <c r="D269" s="145" t="s">
        <v>150</v>
      </c>
      <c r="E269" s="183" t="s">
        <v>1</v>
      </c>
      <c r="F269" s="184" t="s">
        <v>455</v>
      </c>
      <c r="H269" s="185">
        <v>5.0259999999999998</v>
      </c>
      <c r="I269" s="186"/>
      <c r="L269" s="182"/>
      <c r="M269" s="187"/>
      <c r="T269" s="188"/>
      <c r="AT269" s="183" t="s">
        <v>150</v>
      </c>
      <c r="AU269" s="183" t="s">
        <v>87</v>
      </c>
      <c r="AV269" s="15" t="s">
        <v>159</v>
      </c>
      <c r="AW269" s="15" t="s">
        <v>33</v>
      </c>
      <c r="AX269" s="15" t="s">
        <v>77</v>
      </c>
      <c r="AY269" s="183" t="s">
        <v>136</v>
      </c>
    </row>
    <row r="270" spans="2:65" s="12" customFormat="1">
      <c r="B270" s="149"/>
      <c r="D270" s="145" t="s">
        <v>150</v>
      </c>
      <c r="E270" s="150" t="s">
        <v>1</v>
      </c>
      <c r="F270" s="151" t="s">
        <v>456</v>
      </c>
      <c r="H270" s="150" t="s">
        <v>1</v>
      </c>
      <c r="I270" s="152"/>
      <c r="L270" s="149"/>
      <c r="M270" s="153"/>
      <c r="T270" s="154"/>
      <c r="AT270" s="150" t="s">
        <v>150</v>
      </c>
      <c r="AU270" s="150" t="s">
        <v>87</v>
      </c>
      <c r="AV270" s="12" t="s">
        <v>85</v>
      </c>
      <c r="AW270" s="12" t="s">
        <v>33</v>
      </c>
      <c r="AX270" s="12" t="s">
        <v>77</v>
      </c>
      <c r="AY270" s="150" t="s">
        <v>136</v>
      </c>
    </row>
    <row r="271" spans="2:65" s="13" customFormat="1">
      <c r="B271" s="155"/>
      <c r="D271" s="145" t="s">
        <v>150</v>
      </c>
      <c r="E271" s="156" t="s">
        <v>1</v>
      </c>
      <c r="F271" s="157" t="s">
        <v>457</v>
      </c>
      <c r="H271" s="158">
        <v>9.1180000000000003</v>
      </c>
      <c r="I271" s="159"/>
      <c r="L271" s="155"/>
      <c r="M271" s="160"/>
      <c r="T271" s="161"/>
      <c r="AT271" s="156" t="s">
        <v>150</v>
      </c>
      <c r="AU271" s="156" t="s">
        <v>87</v>
      </c>
      <c r="AV271" s="13" t="s">
        <v>87</v>
      </c>
      <c r="AW271" s="13" t="s">
        <v>33</v>
      </c>
      <c r="AX271" s="13" t="s">
        <v>77</v>
      </c>
      <c r="AY271" s="156" t="s">
        <v>136</v>
      </c>
    </row>
    <row r="272" spans="2:65" s="14" customFormat="1">
      <c r="B272" s="165"/>
      <c r="D272" s="145" t="s">
        <v>150</v>
      </c>
      <c r="E272" s="166" t="s">
        <v>1</v>
      </c>
      <c r="F272" s="167" t="s">
        <v>277</v>
      </c>
      <c r="H272" s="168">
        <v>14.144</v>
      </c>
      <c r="I272" s="169"/>
      <c r="L272" s="165"/>
      <c r="M272" s="170"/>
      <c r="T272" s="171"/>
      <c r="AT272" s="166" t="s">
        <v>150</v>
      </c>
      <c r="AU272" s="166" t="s">
        <v>87</v>
      </c>
      <c r="AV272" s="14" t="s">
        <v>135</v>
      </c>
      <c r="AW272" s="14" t="s">
        <v>33</v>
      </c>
      <c r="AX272" s="14" t="s">
        <v>85</v>
      </c>
      <c r="AY272" s="166" t="s">
        <v>136</v>
      </c>
    </row>
    <row r="273" spans="2:65" s="1" customFormat="1" ht="16.5" customHeight="1">
      <c r="B273" s="32"/>
      <c r="C273" s="172" t="s">
        <v>458</v>
      </c>
      <c r="D273" s="172" t="s">
        <v>420</v>
      </c>
      <c r="E273" s="173" t="s">
        <v>459</v>
      </c>
      <c r="F273" s="174" t="s">
        <v>460</v>
      </c>
      <c r="G273" s="175" t="s">
        <v>401</v>
      </c>
      <c r="H273" s="176">
        <v>10.052</v>
      </c>
      <c r="I273" s="177"/>
      <c r="J273" s="178">
        <f>ROUND(I273*H273,2)</f>
        <v>0</v>
      </c>
      <c r="K273" s="174" t="s">
        <v>461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1</v>
      </c>
      <c r="R273" s="141">
        <f>Q273*H273</f>
        <v>10.052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462</v>
      </c>
    </row>
    <row r="274" spans="2:65" s="1" customFormat="1">
      <c r="B274" s="32"/>
      <c r="D274" s="145" t="s">
        <v>149</v>
      </c>
      <c r="F274" s="146" t="s">
        <v>460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463</v>
      </c>
      <c r="H275" s="158">
        <v>10.052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" customFormat="1" ht="16.5" customHeight="1">
      <c r="B276" s="32"/>
      <c r="C276" s="172" t="s">
        <v>464</v>
      </c>
      <c r="D276" s="172" t="s">
        <v>420</v>
      </c>
      <c r="E276" s="173" t="s">
        <v>465</v>
      </c>
      <c r="F276" s="174" t="s">
        <v>466</v>
      </c>
      <c r="G276" s="175" t="s">
        <v>401</v>
      </c>
      <c r="H276" s="176">
        <v>18.236000000000001</v>
      </c>
      <c r="I276" s="177"/>
      <c r="J276" s="178">
        <f>ROUND(I276*H276,2)</f>
        <v>0</v>
      </c>
      <c r="K276" s="174" t="s">
        <v>146</v>
      </c>
      <c r="L276" s="179"/>
      <c r="M276" s="180" t="s">
        <v>1</v>
      </c>
      <c r="N276" s="181" t="s">
        <v>42</v>
      </c>
      <c r="P276" s="141">
        <f>O276*H276</f>
        <v>0</v>
      </c>
      <c r="Q276" s="141">
        <v>1</v>
      </c>
      <c r="R276" s="141">
        <f>Q276*H276</f>
        <v>18.236000000000001</v>
      </c>
      <c r="S276" s="141">
        <v>0</v>
      </c>
      <c r="T276" s="142">
        <f>S276*H276</f>
        <v>0</v>
      </c>
      <c r="AR276" s="143" t="s">
        <v>189</v>
      </c>
      <c r="AT276" s="143" t="s">
        <v>420</v>
      </c>
      <c r="AU276" s="143" t="s">
        <v>87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85</v>
      </c>
      <c r="BK276" s="144">
        <f>ROUND(I276*H276,2)</f>
        <v>0</v>
      </c>
      <c r="BL276" s="17" t="s">
        <v>135</v>
      </c>
      <c r="BM276" s="143" t="s">
        <v>467</v>
      </c>
    </row>
    <row r="277" spans="2:65" s="1" customFormat="1">
      <c r="B277" s="32"/>
      <c r="D277" s="145" t="s">
        <v>149</v>
      </c>
      <c r="F277" s="146" t="s">
        <v>466</v>
      </c>
      <c r="I277" s="147"/>
      <c r="L277" s="32"/>
      <c r="M277" s="148"/>
      <c r="T277" s="56"/>
      <c r="AT277" s="17" t="s">
        <v>149</v>
      </c>
      <c r="AU277" s="17" t="s">
        <v>87</v>
      </c>
    </row>
    <row r="278" spans="2:65" s="13" customFormat="1">
      <c r="B278" s="155"/>
      <c r="D278" s="145" t="s">
        <v>150</v>
      </c>
      <c r="E278" s="156" t="s">
        <v>1</v>
      </c>
      <c r="F278" s="157" t="s">
        <v>468</v>
      </c>
      <c r="H278" s="158">
        <v>18.236000000000001</v>
      </c>
      <c r="I278" s="159"/>
      <c r="L278" s="155"/>
      <c r="M278" s="160"/>
      <c r="T278" s="161"/>
      <c r="AT278" s="156" t="s">
        <v>150</v>
      </c>
      <c r="AU278" s="156" t="s">
        <v>87</v>
      </c>
      <c r="AV278" s="13" t="s">
        <v>87</v>
      </c>
      <c r="AW278" s="13" t="s">
        <v>33</v>
      </c>
      <c r="AX278" s="13" t="s">
        <v>85</v>
      </c>
      <c r="AY278" s="156" t="s">
        <v>136</v>
      </c>
    </row>
    <row r="279" spans="2:65" s="1" customFormat="1" ht="21.75" customHeight="1">
      <c r="B279" s="32"/>
      <c r="C279" s="132" t="s">
        <v>469</v>
      </c>
      <c r="D279" s="132" t="s">
        <v>142</v>
      </c>
      <c r="E279" s="133" t="s">
        <v>470</v>
      </c>
      <c r="F279" s="134" t="s">
        <v>471</v>
      </c>
      <c r="G279" s="135" t="s">
        <v>250</v>
      </c>
      <c r="H279" s="136">
        <v>303.95</v>
      </c>
      <c r="I279" s="137"/>
      <c r="J279" s="138">
        <f>ROUND(I279*H279,2)</f>
        <v>0</v>
      </c>
      <c r="K279" s="134" t="s">
        <v>146</v>
      </c>
      <c r="L279" s="32"/>
      <c r="M279" s="139" t="s">
        <v>1</v>
      </c>
      <c r="N279" s="140" t="s">
        <v>42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135</v>
      </c>
      <c r="AT279" s="143" t="s">
        <v>142</v>
      </c>
      <c r="AU279" s="143" t="s">
        <v>87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85</v>
      </c>
      <c r="BK279" s="144">
        <f>ROUND(I279*H279,2)</f>
        <v>0</v>
      </c>
      <c r="BL279" s="17" t="s">
        <v>135</v>
      </c>
      <c r="BM279" s="143" t="s">
        <v>472</v>
      </c>
    </row>
    <row r="280" spans="2:65" s="1" customFormat="1" ht="19.2">
      <c r="B280" s="32"/>
      <c r="D280" s="145" t="s">
        <v>149</v>
      </c>
      <c r="F280" s="146" t="s">
        <v>473</v>
      </c>
      <c r="I280" s="147"/>
      <c r="L280" s="32"/>
      <c r="M280" s="148"/>
      <c r="T280" s="56"/>
      <c r="AT280" s="17" t="s">
        <v>149</v>
      </c>
      <c r="AU280" s="17" t="s">
        <v>87</v>
      </c>
    </row>
    <row r="281" spans="2:65" s="13" customFormat="1">
      <c r="B281" s="155"/>
      <c r="D281" s="145" t="s">
        <v>150</v>
      </c>
      <c r="E281" s="156" t="s">
        <v>1</v>
      </c>
      <c r="F281" s="157" t="s">
        <v>474</v>
      </c>
      <c r="H281" s="158">
        <v>303.95</v>
      </c>
      <c r="I281" s="159"/>
      <c r="L281" s="155"/>
      <c r="M281" s="160"/>
      <c r="T281" s="161"/>
      <c r="AT281" s="156" t="s">
        <v>150</v>
      </c>
      <c r="AU281" s="156" t="s">
        <v>87</v>
      </c>
      <c r="AV281" s="13" t="s">
        <v>87</v>
      </c>
      <c r="AW281" s="13" t="s">
        <v>33</v>
      </c>
      <c r="AX281" s="13" t="s">
        <v>85</v>
      </c>
      <c r="AY281" s="156" t="s">
        <v>136</v>
      </c>
    </row>
    <row r="282" spans="2:65" s="1" customFormat="1" ht="16.5" customHeight="1">
      <c r="B282" s="32"/>
      <c r="C282" s="132" t="s">
        <v>475</v>
      </c>
      <c r="D282" s="132" t="s">
        <v>142</v>
      </c>
      <c r="E282" s="133" t="s">
        <v>476</v>
      </c>
      <c r="F282" s="134" t="s">
        <v>477</v>
      </c>
      <c r="G282" s="135" t="s">
        <v>250</v>
      </c>
      <c r="H282" s="136">
        <v>303.95</v>
      </c>
      <c r="I282" s="137"/>
      <c r="J282" s="138">
        <f>ROUND(I282*H282,2)</f>
        <v>0</v>
      </c>
      <c r="K282" s="134" t="s">
        <v>146</v>
      </c>
      <c r="L282" s="32"/>
      <c r="M282" s="139" t="s">
        <v>1</v>
      </c>
      <c r="N282" s="140" t="s">
        <v>42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135</v>
      </c>
      <c r="AT282" s="143" t="s">
        <v>142</v>
      </c>
      <c r="AU282" s="143" t="s">
        <v>87</v>
      </c>
      <c r="AY282" s="17" t="s">
        <v>136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85</v>
      </c>
      <c r="BK282" s="144">
        <f>ROUND(I282*H282,2)</f>
        <v>0</v>
      </c>
      <c r="BL282" s="17" t="s">
        <v>135</v>
      </c>
      <c r="BM282" s="143" t="s">
        <v>478</v>
      </c>
    </row>
    <row r="283" spans="2:65" s="1" customFormat="1" ht="19.2">
      <c r="B283" s="32"/>
      <c r="D283" s="145" t="s">
        <v>149</v>
      </c>
      <c r="F283" s="146" t="s">
        <v>479</v>
      </c>
      <c r="I283" s="147"/>
      <c r="L283" s="32"/>
      <c r="M283" s="148"/>
      <c r="T283" s="56"/>
      <c r="AT283" s="17" t="s">
        <v>149</v>
      </c>
      <c r="AU283" s="17" t="s">
        <v>87</v>
      </c>
    </row>
    <row r="284" spans="2:65" s="13" customFormat="1">
      <c r="B284" s="155"/>
      <c r="D284" s="145" t="s">
        <v>150</v>
      </c>
      <c r="E284" s="156" t="s">
        <v>1</v>
      </c>
      <c r="F284" s="157" t="s">
        <v>480</v>
      </c>
      <c r="H284" s="158">
        <v>303.95</v>
      </c>
      <c r="I284" s="159"/>
      <c r="L284" s="155"/>
      <c r="M284" s="160"/>
      <c r="T284" s="161"/>
      <c r="AT284" s="156" t="s">
        <v>150</v>
      </c>
      <c r="AU284" s="156" t="s">
        <v>87</v>
      </c>
      <c r="AV284" s="13" t="s">
        <v>87</v>
      </c>
      <c r="AW284" s="13" t="s">
        <v>33</v>
      </c>
      <c r="AX284" s="13" t="s">
        <v>85</v>
      </c>
      <c r="AY284" s="156" t="s">
        <v>136</v>
      </c>
    </row>
    <row r="285" spans="2:65" s="1" customFormat="1" ht="16.5" customHeight="1">
      <c r="B285" s="32"/>
      <c r="C285" s="172" t="s">
        <v>481</v>
      </c>
      <c r="D285" s="172" t="s">
        <v>420</v>
      </c>
      <c r="E285" s="173" t="s">
        <v>482</v>
      </c>
      <c r="F285" s="174" t="s">
        <v>483</v>
      </c>
      <c r="G285" s="175" t="s">
        <v>484</v>
      </c>
      <c r="H285" s="176">
        <v>9.1189999999999998</v>
      </c>
      <c r="I285" s="177"/>
      <c r="J285" s="178">
        <f>ROUND(I285*H285,2)</f>
        <v>0</v>
      </c>
      <c r="K285" s="174" t="s">
        <v>146</v>
      </c>
      <c r="L285" s="179"/>
      <c r="M285" s="180" t="s">
        <v>1</v>
      </c>
      <c r="N285" s="181" t="s">
        <v>42</v>
      </c>
      <c r="P285" s="141">
        <f>O285*H285</f>
        <v>0</v>
      </c>
      <c r="Q285" s="141">
        <v>1E-3</v>
      </c>
      <c r="R285" s="141">
        <f>Q285*H285</f>
        <v>9.1190000000000004E-3</v>
      </c>
      <c r="S285" s="141">
        <v>0</v>
      </c>
      <c r="T285" s="142">
        <f>S285*H285</f>
        <v>0</v>
      </c>
      <c r="AR285" s="143" t="s">
        <v>189</v>
      </c>
      <c r="AT285" s="143" t="s">
        <v>420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485</v>
      </c>
    </row>
    <row r="286" spans="2:65" s="1" customFormat="1">
      <c r="B286" s="32"/>
      <c r="D286" s="145" t="s">
        <v>149</v>
      </c>
      <c r="F286" s="146" t="s">
        <v>483</v>
      </c>
      <c r="I286" s="147"/>
      <c r="L286" s="32"/>
      <c r="M286" s="148"/>
      <c r="T286" s="56"/>
      <c r="AT286" s="17" t="s">
        <v>149</v>
      </c>
      <c r="AU286" s="17" t="s">
        <v>87</v>
      </c>
    </row>
    <row r="287" spans="2:65" s="12" customFormat="1">
      <c r="B287" s="149"/>
      <c r="D287" s="145" t="s">
        <v>150</v>
      </c>
      <c r="E287" s="150" t="s">
        <v>1</v>
      </c>
      <c r="F287" s="151" t="s">
        <v>486</v>
      </c>
      <c r="H287" s="150" t="s">
        <v>1</v>
      </c>
      <c r="I287" s="152"/>
      <c r="L287" s="149"/>
      <c r="M287" s="153"/>
      <c r="T287" s="154"/>
      <c r="AT287" s="150" t="s">
        <v>150</v>
      </c>
      <c r="AU287" s="150" t="s">
        <v>87</v>
      </c>
      <c r="AV287" s="12" t="s">
        <v>85</v>
      </c>
      <c r="AW287" s="12" t="s">
        <v>33</v>
      </c>
      <c r="AX287" s="12" t="s">
        <v>77</v>
      </c>
      <c r="AY287" s="150" t="s">
        <v>136</v>
      </c>
    </row>
    <row r="288" spans="2:65" s="13" customFormat="1">
      <c r="B288" s="155"/>
      <c r="D288" s="145" t="s">
        <v>150</v>
      </c>
      <c r="E288" s="156" t="s">
        <v>1</v>
      </c>
      <c r="F288" s="157" t="s">
        <v>487</v>
      </c>
      <c r="H288" s="158">
        <v>9.1189999999999998</v>
      </c>
      <c r="I288" s="159"/>
      <c r="L288" s="155"/>
      <c r="M288" s="160"/>
      <c r="T288" s="161"/>
      <c r="AT288" s="156" t="s">
        <v>150</v>
      </c>
      <c r="AU288" s="156" t="s">
        <v>87</v>
      </c>
      <c r="AV288" s="13" t="s">
        <v>87</v>
      </c>
      <c r="AW288" s="13" t="s">
        <v>33</v>
      </c>
      <c r="AX288" s="13" t="s">
        <v>85</v>
      </c>
      <c r="AY288" s="156" t="s">
        <v>136</v>
      </c>
    </row>
    <row r="289" spans="2:65" s="1" customFormat="1" ht="16.5" customHeight="1">
      <c r="B289" s="32"/>
      <c r="C289" s="132" t="s">
        <v>488</v>
      </c>
      <c r="D289" s="132" t="s">
        <v>142</v>
      </c>
      <c r="E289" s="133" t="s">
        <v>489</v>
      </c>
      <c r="F289" s="134" t="s">
        <v>490</v>
      </c>
      <c r="G289" s="135" t="s">
        <v>250</v>
      </c>
      <c r="H289" s="136">
        <v>303.95</v>
      </c>
      <c r="I289" s="137"/>
      <c r="J289" s="138">
        <f>ROUND(I289*H289,2)</f>
        <v>0</v>
      </c>
      <c r="K289" s="134" t="s">
        <v>146</v>
      </c>
      <c r="L289" s="32"/>
      <c r="M289" s="139" t="s">
        <v>1</v>
      </c>
      <c r="N289" s="140" t="s">
        <v>42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135</v>
      </c>
      <c r="AT289" s="143" t="s">
        <v>142</v>
      </c>
      <c r="AU289" s="143" t="s">
        <v>87</v>
      </c>
      <c r="AY289" s="17" t="s">
        <v>136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85</v>
      </c>
      <c r="BK289" s="144">
        <f>ROUND(I289*H289,2)</f>
        <v>0</v>
      </c>
      <c r="BL289" s="17" t="s">
        <v>135</v>
      </c>
      <c r="BM289" s="143" t="s">
        <v>491</v>
      </c>
    </row>
    <row r="290" spans="2:65" s="1" customFormat="1">
      <c r="B290" s="32"/>
      <c r="D290" s="145" t="s">
        <v>149</v>
      </c>
      <c r="F290" s="146" t="s">
        <v>492</v>
      </c>
      <c r="I290" s="147"/>
      <c r="L290" s="32"/>
      <c r="M290" s="148"/>
      <c r="T290" s="56"/>
      <c r="AT290" s="17" t="s">
        <v>149</v>
      </c>
      <c r="AU290" s="17" t="s">
        <v>87</v>
      </c>
    </row>
    <row r="291" spans="2:65" s="13" customFormat="1">
      <c r="B291" s="155"/>
      <c r="D291" s="145" t="s">
        <v>150</v>
      </c>
      <c r="E291" s="156" t="s">
        <v>1</v>
      </c>
      <c r="F291" s="157" t="s">
        <v>493</v>
      </c>
      <c r="H291" s="158">
        <v>303.95</v>
      </c>
      <c r="I291" s="159"/>
      <c r="L291" s="155"/>
      <c r="M291" s="160"/>
      <c r="T291" s="161"/>
      <c r="AT291" s="156" t="s">
        <v>150</v>
      </c>
      <c r="AU291" s="156" t="s">
        <v>87</v>
      </c>
      <c r="AV291" s="13" t="s">
        <v>87</v>
      </c>
      <c r="AW291" s="13" t="s">
        <v>33</v>
      </c>
      <c r="AX291" s="13" t="s">
        <v>85</v>
      </c>
      <c r="AY291" s="156" t="s">
        <v>136</v>
      </c>
    </row>
    <row r="292" spans="2:65" s="1" customFormat="1" ht="16.5" customHeight="1">
      <c r="B292" s="32"/>
      <c r="C292" s="132" t="s">
        <v>494</v>
      </c>
      <c r="D292" s="132" t="s">
        <v>142</v>
      </c>
      <c r="E292" s="133" t="s">
        <v>495</v>
      </c>
      <c r="F292" s="134" t="s">
        <v>496</v>
      </c>
      <c r="G292" s="135" t="s">
        <v>250</v>
      </c>
      <c r="H292" s="136">
        <v>1702.22</v>
      </c>
      <c r="I292" s="137"/>
      <c r="J292" s="138">
        <f>ROUND(I292*H292,2)</f>
        <v>0</v>
      </c>
      <c r="K292" s="134" t="s">
        <v>146</v>
      </c>
      <c r="L292" s="32"/>
      <c r="M292" s="139" t="s">
        <v>1</v>
      </c>
      <c r="N292" s="140" t="s">
        <v>42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135</v>
      </c>
      <c r="AT292" s="143" t="s">
        <v>142</v>
      </c>
      <c r="AU292" s="143" t="s">
        <v>87</v>
      </c>
      <c r="AY292" s="17" t="s">
        <v>136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85</v>
      </c>
      <c r="BK292" s="144">
        <f>ROUND(I292*H292,2)</f>
        <v>0</v>
      </c>
      <c r="BL292" s="17" t="s">
        <v>135</v>
      </c>
      <c r="BM292" s="143" t="s">
        <v>497</v>
      </c>
    </row>
    <row r="293" spans="2:65" s="1" customFormat="1">
      <c r="B293" s="32"/>
      <c r="D293" s="145" t="s">
        <v>149</v>
      </c>
      <c r="F293" s="146" t="s">
        <v>498</v>
      </c>
      <c r="I293" s="147"/>
      <c r="L293" s="32"/>
      <c r="M293" s="148"/>
      <c r="T293" s="56"/>
      <c r="AT293" s="17" t="s">
        <v>149</v>
      </c>
      <c r="AU293" s="17" t="s">
        <v>87</v>
      </c>
    </row>
    <row r="294" spans="2:65" s="13" customFormat="1">
      <c r="B294" s="155"/>
      <c r="D294" s="145" t="s">
        <v>150</v>
      </c>
      <c r="E294" s="156" t="s">
        <v>1</v>
      </c>
      <c r="F294" s="157" t="s">
        <v>499</v>
      </c>
      <c r="H294" s="158">
        <v>814.38</v>
      </c>
      <c r="I294" s="159"/>
      <c r="L294" s="155"/>
      <c r="M294" s="160"/>
      <c r="T294" s="161"/>
      <c r="AT294" s="156" t="s">
        <v>150</v>
      </c>
      <c r="AU294" s="156" t="s">
        <v>87</v>
      </c>
      <c r="AV294" s="13" t="s">
        <v>87</v>
      </c>
      <c r="AW294" s="13" t="s">
        <v>33</v>
      </c>
      <c r="AX294" s="13" t="s">
        <v>77</v>
      </c>
      <c r="AY294" s="156" t="s">
        <v>136</v>
      </c>
    </row>
    <row r="295" spans="2:65" s="13" customFormat="1">
      <c r="B295" s="155"/>
      <c r="D295" s="145" t="s">
        <v>150</v>
      </c>
      <c r="E295" s="156" t="s">
        <v>1</v>
      </c>
      <c r="F295" s="157" t="s">
        <v>500</v>
      </c>
      <c r="H295" s="158">
        <v>887.84</v>
      </c>
      <c r="I295" s="159"/>
      <c r="L295" s="155"/>
      <c r="M295" s="160"/>
      <c r="T295" s="161"/>
      <c r="AT295" s="156" t="s">
        <v>150</v>
      </c>
      <c r="AU295" s="156" t="s">
        <v>87</v>
      </c>
      <c r="AV295" s="13" t="s">
        <v>87</v>
      </c>
      <c r="AW295" s="13" t="s">
        <v>33</v>
      </c>
      <c r="AX295" s="13" t="s">
        <v>77</v>
      </c>
      <c r="AY295" s="156" t="s">
        <v>136</v>
      </c>
    </row>
    <row r="296" spans="2:65" s="14" customFormat="1">
      <c r="B296" s="165"/>
      <c r="D296" s="145" t="s">
        <v>150</v>
      </c>
      <c r="E296" s="166" t="s">
        <v>1</v>
      </c>
      <c r="F296" s="167" t="s">
        <v>277</v>
      </c>
      <c r="H296" s="168">
        <v>1702.22</v>
      </c>
      <c r="I296" s="169"/>
      <c r="L296" s="165"/>
      <c r="M296" s="170"/>
      <c r="T296" s="171"/>
      <c r="AT296" s="166" t="s">
        <v>150</v>
      </c>
      <c r="AU296" s="166" t="s">
        <v>87</v>
      </c>
      <c r="AV296" s="14" t="s">
        <v>135</v>
      </c>
      <c r="AW296" s="14" t="s">
        <v>33</v>
      </c>
      <c r="AX296" s="14" t="s">
        <v>85</v>
      </c>
      <c r="AY296" s="166" t="s">
        <v>136</v>
      </c>
    </row>
    <row r="297" spans="2:65" s="1" customFormat="1" ht="16.5" customHeight="1">
      <c r="B297" s="32"/>
      <c r="C297" s="132" t="s">
        <v>501</v>
      </c>
      <c r="D297" s="132" t="s">
        <v>142</v>
      </c>
      <c r="E297" s="133" t="s">
        <v>502</v>
      </c>
      <c r="F297" s="134" t="s">
        <v>503</v>
      </c>
      <c r="G297" s="135" t="s">
        <v>309</v>
      </c>
      <c r="H297" s="136">
        <v>30.395</v>
      </c>
      <c r="I297" s="137"/>
      <c r="J297" s="138">
        <f>ROUND(I297*H297,2)</f>
        <v>0</v>
      </c>
      <c r="K297" s="134" t="s">
        <v>146</v>
      </c>
      <c r="L297" s="32"/>
      <c r="M297" s="139" t="s">
        <v>1</v>
      </c>
      <c r="N297" s="140" t="s">
        <v>42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135</v>
      </c>
      <c r="AT297" s="143" t="s">
        <v>142</v>
      </c>
      <c r="AU297" s="143" t="s">
        <v>87</v>
      </c>
      <c r="AY297" s="17" t="s">
        <v>136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85</v>
      </c>
      <c r="BK297" s="144">
        <f>ROUND(I297*H297,2)</f>
        <v>0</v>
      </c>
      <c r="BL297" s="17" t="s">
        <v>135</v>
      </c>
      <c r="BM297" s="143" t="s">
        <v>504</v>
      </c>
    </row>
    <row r="298" spans="2:65" s="1" customFormat="1">
      <c r="B298" s="32"/>
      <c r="D298" s="145" t="s">
        <v>149</v>
      </c>
      <c r="F298" s="146" t="s">
        <v>505</v>
      </c>
      <c r="I298" s="147"/>
      <c r="L298" s="32"/>
      <c r="M298" s="148"/>
      <c r="T298" s="56"/>
      <c r="AT298" s="17" t="s">
        <v>149</v>
      </c>
      <c r="AU298" s="17" t="s">
        <v>87</v>
      </c>
    </row>
    <row r="299" spans="2:65" s="12" customFormat="1">
      <c r="B299" s="149"/>
      <c r="D299" s="145" t="s">
        <v>150</v>
      </c>
      <c r="E299" s="150" t="s">
        <v>1</v>
      </c>
      <c r="F299" s="151" t="s">
        <v>506</v>
      </c>
      <c r="H299" s="150" t="s">
        <v>1</v>
      </c>
      <c r="I299" s="152"/>
      <c r="L299" s="149"/>
      <c r="M299" s="153"/>
      <c r="T299" s="154"/>
      <c r="AT299" s="150" t="s">
        <v>150</v>
      </c>
      <c r="AU299" s="150" t="s">
        <v>87</v>
      </c>
      <c r="AV299" s="12" t="s">
        <v>85</v>
      </c>
      <c r="AW299" s="12" t="s">
        <v>33</v>
      </c>
      <c r="AX299" s="12" t="s">
        <v>77</v>
      </c>
      <c r="AY299" s="150" t="s">
        <v>136</v>
      </c>
    </row>
    <row r="300" spans="2:65" s="13" customFormat="1">
      <c r="B300" s="155"/>
      <c r="D300" s="145" t="s">
        <v>150</v>
      </c>
      <c r="E300" s="156" t="s">
        <v>1</v>
      </c>
      <c r="F300" s="157" t="s">
        <v>507</v>
      </c>
      <c r="H300" s="158">
        <v>30.395</v>
      </c>
      <c r="I300" s="159"/>
      <c r="L300" s="155"/>
      <c r="M300" s="160"/>
      <c r="T300" s="161"/>
      <c r="AT300" s="156" t="s">
        <v>150</v>
      </c>
      <c r="AU300" s="156" t="s">
        <v>87</v>
      </c>
      <c r="AV300" s="13" t="s">
        <v>87</v>
      </c>
      <c r="AW300" s="13" t="s">
        <v>33</v>
      </c>
      <c r="AX300" s="13" t="s">
        <v>85</v>
      </c>
      <c r="AY300" s="156" t="s">
        <v>136</v>
      </c>
    </row>
    <row r="301" spans="2:65" s="11" customFormat="1" ht="22.95" customHeight="1">
      <c r="B301" s="120"/>
      <c r="D301" s="121" t="s">
        <v>76</v>
      </c>
      <c r="E301" s="130" t="s">
        <v>87</v>
      </c>
      <c r="F301" s="130" t="s">
        <v>508</v>
      </c>
      <c r="I301" s="123"/>
      <c r="J301" s="131">
        <f>BK301</f>
        <v>0</v>
      </c>
      <c r="L301" s="120"/>
      <c r="M301" s="125"/>
      <c r="P301" s="126">
        <f>SUM(P302:P327)</f>
        <v>0</v>
      </c>
      <c r="R301" s="126">
        <f>SUM(R302:R327)</f>
        <v>27.531420199999999</v>
      </c>
      <c r="T301" s="127">
        <f>SUM(T302:T327)</f>
        <v>0</v>
      </c>
      <c r="AR301" s="121" t="s">
        <v>85</v>
      </c>
      <c r="AT301" s="128" t="s">
        <v>76</v>
      </c>
      <c r="AU301" s="128" t="s">
        <v>85</v>
      </c>
      <c r="AY301" s="121" t="s">
        <v>136</v>
      </c>
      <c r="BK301" s="129">
        <f>SUM(BK302:BK327)</f>
        <v>0</v>
      </c>
    </row>
    <row r="302" spans="2:65" s="1" customFormat="1" ht="16.5" customHeight="1">
      <c r="B302" s="32"/>
      <c r="C302" s="132" t="s">
        <v>509</v>
      </c>
      <c r="D302" s="132" t="s">
        <v>142</v>
      </c>
      <c r="E302" s="133" t="s">
        <v>510</v>
      </c>
      <c r="F302" s="134" t="s">
        <v>511</v>
      </c>
      <c r="G302" s="135" t="s">
        <v>309</v>
      </c>
      <c r="H302" s="136">
        <v>20.163</v>
      </c>
      <c r="I302" s="137"/>
      <c r="J302" s="138">
        <f>ROUND(I302*H302,2)</f>
        <v>0</v>
      </c>
      <c r="K302" s="134" t="s">
        <v>146</v>
      </c>
      <c r="L302" s="32"/>
      <c r="M302" s="139" t="s">
        <v>1</v>
      </c>
      <c r="N302" s="140" t="s">
        <v>42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135</v>
      </c>
      <c r="AT302" s="143" t="s">
        <v>142</v>
      </c>
      <c r="AU302" s="143" t="s">
        <v>87</v>
      </c>
      <c r="AY302" s="17" t="s">
        <v>136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85</v>
      </c>
      <c r="BK302" s="144">
        <f>ROUND(I302*H302,2)</f>
        <v>0</v>
      </c>
      <c r="BL302" s="17" t="s">
        <v>135</v>
      </c>
      <c r="BM302" s="143" t="s">
        <v>512</v>
      </c>
    </row>
    <row r="303" spans="2:65" s="1" customFormat="1" ht="19.2">
      <c r="B303" s="32"/>
      <c r="D303" s="145" t="s">
        <v>149</v>
      </c>
      <c r="F303" s="146" t="s">
        <v>513</v>
      </c>
      <c r="I303" s="147"/>
      <c r="L303" s="32"/>
      <c r="M303" s="148"/>
      <c r="T303" s="56"/>
      <c r="AT303" s="17" t="s">
        <v>149</v>
      </c>
      <c r="AU303" s="17" t="s">
        <v>87</v>
      </c>
    </row>
    <row r="304" spans="2:65" s="12" customFormat="1">
      <c r="B304" s="149"/>
      <c r="D304" s="145" t="s">
        <v>150</v>
      </c>
      <c r="E304" s="150" t="s">
        <v>1</v>
      </c>
      <c r="F304" s="151" t="s">
        <v>514</v>
      </c>
      <c r="H304" s="150" t="s">
        <v>1</v>
      </c>
      <c r="I304" s="152"/>
      <c r="L304" s="149"/>
      <c r="M304" s="153"/>
      <c r="T304" s="154"/>
      <c r="AT304" s="150" t="s">
        <v>150</v>
      </c>
      <c r="AU304" s="150" t="s">
        <v>87</v>
      </c>
      <c r="AV304" s="12" t="s">
        <v>85</v>
      </c>
      <c r="AW304" s="12" t="s">
        <v>33</v>
      </c>
      <c r="AX304" s="12" t="s">
        <v>77</v>
      </c>
      <c r="AY304" s="150" t="s">
        <v>136</v>
      </c>
    </row>
    <row r="305" spans="2:65" s="12" customFormat="1">
      <c r="B305" s="149"/>
      <c r="D305" s="145" t="s">
        <v>150</v>
      </c>
      <c r="E305" s="150" t="s">
        <v>1</v>
      </c>
      <c r="F305" s="151" t="s">
        <v>515</v>
      </c>
      <c r="H305" s="150" t="s">
        <v>1</v>
      </c>
      <c r="I305" s="152"/>
      <c r="L305" s="149"/>
      <c r="M305" s="153"/>
      <c r="T305" s="154"/>
      <c r="AT305" s="150" t="s">
        <v>150</v>
      </c>
      <c r="AU305" s="150" t="s">
        <v>87</v>
      </c>
      <c r="AV305" s="12" t="s">
        <v>85</v>
      </c>
      <c r="AW305" s="12" t="s">
        <v>33</v>
      </c>
      <c r="AX305" s="12" t="s">
        <v>77</v>
      </c>
      <c r="AY305" s="150" t="s">
        <v>136</v>
      </c>
    </row>
    <row r="306" spans="2:65" s="13" customFormat="1">
      <c r="B306" s="155"/>
      <c r="D306" s="145" t="s">
        <v>150</v>
      </c>
      <c r="E306" s="156" t="s">
        <v>1</v>
      </c>
      <c r="F306" s="157" t="s">
        <v>516</v>
      </c>
      <c r="H306" s="158">
        <v>33.604999999999997</v>
      </c>
      <c r="I306" s="159"/>
      <c r="L306" s="155"/>
      <c r="M306" s="160"/>
      <c r="T306" s="161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77</v>
      </c>
      <c r="AY306" s="156" t="s">
        <v>136</v>
      </c>
    </row>
    <row r="307" spans="2:65" s="12" customFormat="1">
      <c r="B307" s="149"/>
      <c r="D307" s="145" t="s">
        <v>150</v>
      </c>
      <c r="E307" s="150" t="s">
        <v>1</v>
      </c>
      <c r="F307" s="151" t="s">
        <v>517</v>
      </c>
      <c r="H307" s="150" t="s">
        <v>1</v>
      </c>
      <c r="I307" s="152"/>
      <c r="L307" s="149"/>
      <c r="M307" s="153"/>
      <c r="T307" s="154"/>
      <c r="AT307" s="150" t="s">
        <v>150</v>
      </c>
      <c r="AU307" s="150" t="s">
        <v>87</v>
      </c>
      <c r="AV307" s="12" t="s">
        <v>85</v>
      </c>
      <c r="AW307" s="12" t="s">
        <v>33</v>
      </c>
      <c r="AX307" s="12" t="s">
        <v>77</v>
      </c>
      <c r="AY307" s="150" t="s">
        <v>136</v>
      </c>
    </row>
    <row r="308" spans="2:65" s="13" customFormat="1">
      <c r="B308" s="155"/>
      <c r="D308" s="145" t="s">
        <v>150</v>
      </c>
      <c r="E308" s="156" t="s">
        <v>1</v>
      </c>
      <c r="F308" s="157" t="s">
        <v>518</v>
      </c>
      <c r="H308" s="158">
        <v>-13.442</v>
      </c>
      <c r="I308" s="159"/>
      <c r="L308" s="155"/>
      <c r="M308" s="160"/>
      <c r="T308" s="161"/>
      <c r="AT308" s="156" t="s">
        <v>150</v>
      </c>
      <c r="AU308" s="156" t="s">
        <v>87</v>
      </c>
      <c r="AV308" s="13" t="s">
        <v>87</v>
      </c>
      <c r="AW308" s="13" t="s">
        <v>33</v>
      </c>
      <c r="AX308" s="13" t="s">
        <v>77</v>
      </c>
      <c r="AY308" s="156" t="s">
        <v>136</v>
      </c>
    </row>
    <row r="309" spans="2:65" s="14" customFormat="1">
      <c r="B309" s="165"/>
      <c r="D309" s="145" t="s">
        <v>150</v>
      </c>
      <c r="E309" s="166" t="s">
        <v>1</v>
      </c>
      <c r="F309" s="167" t="s">
        <v>277</v>
      </c>
      <c r="H309" s="168">
        <v>20.163</v>
      </c>
      <c r="I309" s="169"/>
      <c r="L309" s="165"/>
      <c r="M309" s="170"/>
      <c r="T309" s="171"/>
      <c r="AT309" s="166" t="s">
        <v>150</v>
      </c>
      <c r="AU309" s="166" t="s">
        <v>87</v>
      </c>
      <c r="AV309" s="14" t="s">
        <v>135</v>
      </c>
      <c r="AW309" s="14" t="s">
        <v>33</v>
      </c>
      <c r="AX309" s="14" t="s">
        <v>85</v>
      </c>
      <c r="AY309" s="166" t="s">
        <v>136</v>
      </c>
    </row>
    <row r="310" spans="2:65" s="1" customFormat="1" ht="24.15" customHeight="1">
      <c r="B310" s="32"/>
      <c r="C310" s="132" t="s">
        <v>519</v>
      </c>
      <c r="D310" s="132" t="s">
        <v>142</v>
      </c>
      <c r="E310" s="133" t="s">
        <v>520</v>
      </c>
      <c r="F310" s="134" t="s">
        <v>521</v>
      </c>
      <c r="G310" s="135" t="s">
        <v>285</v>
      </c>
      <c r="H310" s="136">
        <v>134.41999999999999</v>
      </c>
      <c r="I310" s="137"/>
      <c r="J310" s="138">
        <f>ROUND(I310*H310,2)</f>
        <v>0</v>
      </c>
      <c r="K310" s="134" t="s">
        <v>146</v>
      </c>
      <c r="L310" s="32"/>
      <c r="M310" s="139" t="s">
        <v>1</v>
      </c>
      <c r="N310" s="140" t="s">
        <v>42</v>
      </c>
      <c r="P310" s="141">
        <f>O310*H310</f>
        <v>0</v>
      </c>
      <c r="Q310" s="141">
        <v>0.20469000000000001</v>
      </c>
      <c r="R310" s="141">
        <f>Q310*H310</f>
        <v>27.514429799999998</v>
      </c>
      <c r="S310" s="141">
        <v>0</v>
      </c>
      <c r="T310" s="142">
        <f>S310*H310</f>
        <v>0</v>
      </c>
      <c r="AR310" s="143" t="s">
        <v>135</v>
      </c>
      <c r="AT310" s="143" t="s">
        <v>142</v>
      </c>
      <c r="AU310" s="143" t="s">
        <v>87</v>
      </c>
      <c r="AY310" s="17" t="s">
        <v>136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85</v>
      </c>
      <c r="BK310" s="144">
        <f>ROUND(I310*H310,2)</f>
        <v>0</v>
      </c>
      <c r="BL310" s="17" t="s">
        <v>135</v>
      </c>
      <c r="BM310" s="143" t="s">
        <v>522</v>
      </c>
    </row>
    <row r="311" spans="2:65" s="1" customFormat="1" ht="19.2">
      <c r="B311" s="32"/>
      <c r="D311" s="145" t="s">
        <v>149</v>
      </c>
      <c r="F311" s="146" t="s">
        <v>523</v>
      </c>
      <c r="I311" s="147"/>
      <c r="L311" s="32"/>
      <c r="M311" s="148"/>
      <c r="T311" s="56"/>
      <c r="AT311" s="17" t="s">
        <v>149</v>
      </c>
      <c r="AU311" s="17" t="s">
        <v>87</v>
      </c>
    </row>
    <row r="312" spans="2:65" s="13" customFormat="1">
      <c r="B312" s="155"/>
      <c r="D312" s="145" t="s">
        <v>150</v>
      </c>
      <c r="E312" s="156" t="s">
        <v>1</v>
      </c>
      <c r="F312" s="157" t="s">
        <v>524</v>
      </c>
      <c r="H312" s="158">
        <v>134.41999999999999</v>
      </c>
      <c r="I312" s="159"/>
      <c r="L312" s="155"/>
      <c r="M312" s="160"/>
      <c r="T312" s="161"/>
      <c r="AT312" s="156" t="s">
        <v>150</v>
      </c>
      <c r="AU312" s="156" t="s">
        <v>87</v>
      </c>
      <c r="AV312" s="13" t="s">
        <v>87</v>
      </c>
      <c r="AW312" s="13" t="s">
        <v>33</v>
      </c>
      <c r="AX312" s="13" t="s">
        <v>85</v>
      </c>
      <c r="AY312" s="156" t="s">
        <v>136</v>
      </c>
    </row>
    <row r="313" spans="2:65" s="12" customFormat="1">
      <c r="B313" s="149"/>
      <c r="D313" s="145" t="s">
        <v>150</v>
      </c>
      <c r="E313" s="150" t="s">
        <v>1</v>
      </c>
      <c r="F313" s="151" t="s">
        <v>525</v>
      </c>
      <c r="H313" s="150" t="s">
        <v>1</v>
      </c>
      <c r="I313" s="152"/>
      <c r="L313" s="149"/>
      <c r="M313" s="153"/>
      <c r="T313" s="154"/>
      <c r="AT313" s="150" t="s">
        <v>150</v>
      </c>
      <c r="AU313" s="150" t="s">
        <v>87</v>
      </c>
      <c r="AV313" s="12" t="s">
        <v>85</v>
      </c>
      <c r="AW313" s="12" t="s">
        <v>33</v>
      </c>
      <c r="AX313" s="12" t="s">
        <v>77</v>
      </c>
      <c r="AY313" s="150" t="s">
        <v>136</v>
      </c>
    </row>
    <row r="314" spans="2:65" s="1" customFormat="1" ht="16.5" customHeight="1">
      <c r="B314" s="32"/>
      <c r="C314" s="132" t="s">
        <v>526</v>
      </c>
      <c r="D314" s="132" t="s">
        <v>142</v>
      </c>
      <c r="E314" s="133" t="s">
        <v>527</v>
      </c>
      <c r="F314" s="134" t="s">
        <v>528</v>
      </c>
      <c r="G314" s="135" t="s">
        <v>309</v>
      </c>
      <c r="H314" s="136">
        <v>2.37</v>
      </c>
      <c r="I314" s="137"/>
      <c r="J314" s="138">
        <f>ROUND(I314*H314,2)</f>
        <v>0</v>
      </c>
      <c r="K314" s="134" t="s">
        <v>146</v>
      </c>
      <c r="L314" s="32"/>
      <c r="M314" s="139" t="s">
        <v>1</v>
      </c>
      <c r="N314" s="140" t="s">
        <v>42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135</v>
      </c>
      <c r="AT314" s="143" t="s">
        <v>142</v>
      </c>
      <c r="AU314" s="143" t="s">
        <v>87</v>
      </c>
      <c r="AY314" s="17" t="s">
        <v>136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85</v>
      </c>
      <c r="BK314" s="144">
        <f>ROUND(I314*H314,2)</f>
        <v>0</v>
      </c>
      <c r="BL314" s="17" t="s">
        <v>135</v>
      </c>
      <c r="BM314" s="143" t="s">
        <v>529</v>
      </c>
    </row>
    <row r="315" spans="2:65" s="1" customFormat="1">
      <c r="B315" s="32"/>
      <c r="D315" s="145" t="s">
        <v>149</v>
      </c>
      <c r="F315" s="146" t="s">
        <v>530</v>
      </c>
      <c r="I315" s="147"/>
      <c r="L315" s="32"/>
      <c r="M315" s="148"/>
      <c r="T315" s="56"/>
      <c r="AT315" s="17" t="s">
        <v>149</v>
      </c>
      <c r="AU315" s="17" t="s">
        <v>87</v>
      </c>
    </row>
    <row r="316" spans="2:65" s="12" customFormat="1">
      <c r="B316" s="149"/>
      <c r="D316" s="145" t="s">
        <v>150</v>
      </c>
      <c r="E316" s="150" t="s">
        <v>1</v>
      </c>
      <c r="F316" s="151" t="s">
        <v>531</v>
      </c>
      <c r="H316" s="150" t="s">
        <v>1</v>
      </c>
      <c r="I316" s="152"/>
      <c r="L316" s="149"/>
      <c r="M316" s="153"/>
      <c r="T316" s="154"/>
      <c r="AT316" s="150" t="s">
        <v>150</v>
      </c>
      <c r="AU316" s="150" t="s">
        <v>87</v>
      </c>
      <c r="AV316" s="12" t="s">
        <v>85</v>
      </c>
      <c r="AW316" s="12" t="s">
        <v>33</v>
      </c>
      <c r="AX316" s="12" t="s">
        <v>77</v>
      </c>
      <c r="AY316" s="150" t="s">
        <v>136</v>
      </c>
    </row>
    <row r="317" spans="2:65" s="13" customFormat="1">
      <c r="B317" s="155"/>
      <c r="D317" s="145" t="s">
        <v>150</v>
      </c>
      <c r="E317" s="156" t="s">
        <v>1</v>
      </c>
      <c r="F317" s="157" t="s">
        <v>532</v>
      </c>
      <c r="H317" s="158">
        <v>2.37</v>
      </c>
      <c r="I317" s="159"/>
      <c r="L317" s="155"/>
      <c r="M317" s="160"/>
      <c r="T317" s="161"/>
      <c r="AT317" s="156" t="s">
        <v>150</v>
      </c>
      <c r="AU317" s="156" t="s">
        <v>87</v>
      </c>
      <c r="AV317" s="13" t="s">
        <v>87</v>
      </c>
      <c r="AW317" s="13" t="s">
        <v>33</v>
      </c>
      <c r="AX317" s="13" t="s">
        <v>85</v>
      </c>
      <c r="AY317" s="156" t="s">
        <v>136</v>
      </c>
    </row>
    <row r="318" spans="2:65" s="1" customFormat="1" ht="16.5" customHeight="1">
      <c r="B318" s="32"/>
      <c r="C318" s="132" t="s">
        <v>533</v>
      </c>
      <c r="D318" s="132" t="s">
        <v>142</v>
      </c>
      <c r="E318" s="133" t="s">
        <v>534</v>
      </c>
      <c r="F318" s="134" t="s">
        <v>535</v>
      </c>
      <c r="G318" s="135" t="s">
        <v>309</v>
      </c>
      <c r="H318" s="136">
        <v>2.37</v>
      </c>
      <c r="I318" s="137"/>
      <c r="J318" s="138">
        <f>ROUND(I318*H318,2)</f>
        <v>0</v>
      </c>
      <c r="K318" s="134" t="s">
        <v>146</v>
      </c>
      <c r="L318" s="32"/>
      <c r="M318" s="139" t="s">
        <v>1</v>
      </c>
      <c r="N318" s="140" t="s">
        <v>42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135</v>
      </c>
      <c r="AT318" s="143" t="s">
        <v>142</v>
      </c>
      <c r="AU318" s="143" t="s">
        <v>87</v>
      </c>
      <c r="AY318" s="17" t="s">
        <v>136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85</v>
      </c>
      <c r="BK318" s="144">
        <f>ROUND(I318*H318,2)</f>
        <v>0</v>
      </c>
      <c r="BL318" s="17" t="s">
        <v>135</v>
      </c>
      <c r="BM318" s="143" t="s">
        <v>536</v>
      </c>
    </row>
    <row r="319" spans="2:65" s="1" customFormat="1">
      <c r="B319" s="32"/>
      <c r="D319" s="145" t="s">
        <v>149</v>
      </c>
      <c r="F319" s="146" t="s">
        <v>537</v>
      </c>
      <c r="I319" s="147"/>
      <c r="L319" s="32"/>
      <c r="M319" s="148"/>
      <c r="T319" s="56"/>
      <c r="AT319" s="17" t="s">
        <v>149</v>
      </c>
      <c r="AU319" s="17" t="s">
        <v>87</v>
      </c>
    </row>
    <row r="320" spans="2:65" s="13" customFormat="1">
      <c r="B320" s="155"/>
      <c r="D320" s="145" t="s">
        <v>150</v>
      </c>
      <c r="E320" s="156" t="s">
        <v>1</v>
      </c>
      <c r="F320" s="157" t="s">
        <v>538</v>
      </c>
      <c r="H320" s="158">
        <v>2.37</v>
      </c>
      <c r="I320" s="159"/>
      <c r="L320" s="155"/>
      <c r="M320" s="160"/>
      <c r="T320" s="161"/>
      <c r="AT320" s="156" t="s">
        <v>150</v>
      </c>
      <c r="AU320" s="156" t="s">
        <v>87</v>
      </c>
      <c r="AV320" s="13" t="s">
        <v>87</v>
      </c>
      <c r="AW320" s="13" t="s">
        <v>33</v>
      </c>
      <c r="AX320" s="13" t="s">
        <v>85</v>
      </c>
      <c r="AY320" s="156" t="s">
        <v>136</v>
      </c>
    </row>
    <row r="321" spans="2:65" s="1" customFormat="1" ht="16.5" customHeight="1">
      <c r="B321" s="32"/>
      <c r="C321" s="132" t="s">
        <v>539</v>
      </c>
      <c r="D321" s="132" t="s">
        <v>142</v>
      </c>
      <c r="E321" s="133" t="s">
        <v>540</v>
      </c>
      <c r="F321" s="134" t="s">
        <v>541</v>
      </c>
      <c r="G321" s="135" t="s">
        <v>250</v>
      </c>
      <c r="H321" s="136">
        <v>11.48</v>
      </c>
      <c r="I321" s="137"/>
      <c r="J321" s="138">
        <f>ROUND(I321*H321,2)</f>
        <v>0</v>
      </c>
      <c r="K321" s="134" t="s">
        <v>146</v>
      </c>
      <c r="L321" s="32"/>
      <c r="M321" s="139" t="s">
        <v>1</v>
      </c>
      <c r="N321" s="140" t="s">
        <v>42</v>
      </c>
      <c r="P321" s="141">
        <f>O321*H321</f>
        <v>0</v>
      </c>
      <c r="Q321" s="141">
        <v>1.4400000000000001E-3</v>
      </c>
      <c r="R321" s="141">
        <f>Q321*H321</f>
        <v>1.6531200000000003E-2</v>
      </c>
      <c r="S321" s="141">
        <v>0</v>
      </c>
      <c r="T321" s="142">
        <f>S321*H321</f>
        <v>0</v>
      </c>
      <c r="AR321" s="143" t="s">
        <v>135</v>
      </c>
      <c r="AT321" s="143" t="s">
        <v>142</v>
      </c>
      <c r="AU321" s="143" t="s">
        <v>87</v>
      </c>
      <c r="AY321" s="17" t="s">
        <v>136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85</v>
      </c>
      <c r="BK321" s="144">
        <f>ROUND(I321*H321,2)</f>
        <v>0</v>
      </c>
      <c r="BL321" s="17" t="s">
        <v>135</v>
      </c>
      <c r="BM321" s="143" t="s">
        <v>542</v>
      </c>
    </row>
    <row r="322" spans="2:65" s="1" customFormat="1">
      <c r="B322" s="32"/>
      <c r="D322" s="145" t="s">
        <v>149</v>
      </c>
      <c r="F322" s="146" t="s">
        <v>543</v>
      </c>
      <c r="I322" s="147"/>
      <c r="L322" s="32"/>
      <c r="M322" s="148"/>
      <c r="T322" s="56"/>
      <c r="AT322" s="17" t="s">
        <v>149</v>
      </c>
      <c r="AU322" s="17" t="s">
        <v>87</v>
      </c>
    </row>
    <row r="323" spans="2:65" s="12" customFormat="1">
      <c r="B323" s="149"/>
      <c r="D323" s="145" t="s">
        <v>150</v>
      </c>
      <c r="E323" s="150" t="s">
        <v>1</v>
      </c>
      <c r="F323" s="151" t="s">
        <v>544</v>
      </c>
      <c r="H323" s="150" t="s">
        <v>1</v>
      </c>
      <c r="I323" s="152"/>
      <c r="L323" s="149"/>
      <c r="M323" s="153"/>
      <c r="T323" s="154"/>
      <c r="AT323" s="150" t="s">
        <v>150</v>
      </c>
      <c r="AU323" s="150" t="s">
        <v>87</v>
      </c>
      <c r="AV323" s="12" t="s">
        <v>85</v>
      </c>
      <c r="AW323" s="12" t="s">
        <v>33</v>
      </c>
      <c r="AX323" s="12" t="s">
        <v>77</v>
      </c>
      <c r="AY323" s="150" t="s">
        <v>136</v>
      </c>
    </row>
    <row r="324" spans="2:65" s="13" customFormat="1">
      <c r="B324" s="155"/>
      <c r="D324" s="145" t="s">
        <v>150</v>
      </c>
      <c r="E324" s="156" t="s">
        <v>1</v>
      </c>
      <c r="F324" s="157" t="s">
        <v>545</v>
      </c>
      <c r="H324" s="158">
        <v>11.48</v>
      </c>
      <c r="I324" s="159"/>
      <c r="L324" s="155"/>
      <c r="M324" s="160"/>
      <c r="T324" s="161"/>
      <c r="AT324" s="156" t="s">
        <v>150</v>
      </c>
      <c r="AU324" s="156" t="s">
        <v>87</v>
      </c>
      <c r="AV324" s="13" t="s">
        <v>87</v>
      </c>
      <c r="AW324" s="13" t="s">
        <v>33</v>
      </c>
      <c r="AX324" s="13" t="s">
        <v>85</v>
      </c>
      <c r="AY324" s="156" t="s">
        <v>136</v>
      </c>
    </row>
    <row r="325" spans="2:65" s="1" customFormat="1" ht="16.5" customHeight="1">
      <c r="B325" s="32"/>
      <c r="C325" s="132" t="s">
        <v>546</v>
      </c>
      <c r="D325" s="132" t="s">
        <v>142</v>
      </c>
      <c r="E325" s="133" t="s">
        <v>547</v>
      </c>
      <c r="F325" s="134" t="s">
        <v>548</v>
      </c>
      <c r="G325" s="135" t="s">
        <v>250</v>
      </c>
      <c r="H325" s="136">
        <v>11.48</v>
      </c>
      <c r="I325" s="137"/>
      <c r="J325" s="138">
        <f>ROUND(I325*H325,2)</f>
        <v>0</v>
      </c>
      <c r="K325" s="134" t="s">
        <v>146</v>
      </c>
      <c r="L325" s="32"/>
      <c r="M325" s="139" t="s">
        <v>1</v>
      </c>
      <c r="N325" s="140" t="s">
        <v>42</v>
      </c>
      <c r="P325" s="141">
        <f>O325*H325</f>
        <v>0</v>
      </c>
      <c r="Q325" s="141">
        <v>4.0000000000000003E-5</v>
      </c>
      <c r="R325" s="141">
        <f>Q325*H325</f>
        <v>4.5920000000000005E-4</v>
      </c>
      <c r="S325" s="141">
        <v>0</v>
      </c>
      <c r="T325" s="142">
        <f>S325*H325</f>
        <v>0</v>
      </c>
      <c r="AR325" s="143" t="s">
        <v>135</v>
      </c>
      <c r="AT325" s="143" t="s">
        <v>142</v>
      </c>
      <c r="AU325" s="143" t="s">
        <v>87</v>
      </c>
      <c r="AY325" s="17" t="s">
        <v>136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85</v>
      </c>
      <c r="BK325" s="144">
        <f>ROUND(I325*H325,2)</f>
        <v>0</v>
      </c>
      <c r="BL325" s="17" t="s">
        <v>135</v>
      </c>
      <c r="BM325" s="143" t="s">
        <v>549</v>
      </c>
    </row>
    <row r="326" spans="2:65" s="1" customFormat="1">
      <c r="B326" s="32"/>
      <c r="D326" s="145" t="s">
        <v>149</v>
      </c>
      <c r="F326" s="146" t="s">
        <v>550</v>
      </c>
      <c r="I326" s="147"/>
      <c r="L326" s="32"/>
      <c r="M326" s="148"/>
      <c r="T326" s="56"/>
      <c r="AT326" s="17" t="s">
        <v>149</v>
      </c>
      <c r="AU326" s="17" t="s">
        <v>87</v>
      </c>
    </row>
    <row r="327" spans="2:65" s="13" customFormat="1">
      <c r="B327" s="155"/>
      <c r="D327" s="145" t="s">
        <v>150</v>
      </c>
      <c r="E327" s="156" t="s">
        <v>1</v>
      </c>
      <c r="F327" s="157" t="s">
        <v>551</v>
      </c>
      <c r="H327" s="158">
        <v>11.48</v>
      </c>
      <c r="I327" s="159"/>
      <c r="L327" s="155"/>
      <c r="M327" s="160"/>
      <c r="T327" s="161"/>
      <c r="AT327" s="156" t="s">
        <v>150</v>
      </c>
      <c r="AU327" s="156" t="s">
        <v>87</v>
      </c>
      <c r="AV327" s="13" t="s">
        <v>87</v>
      </c>
      <c r="AW327" s="13" t="s">
        <v>33</v>
      </c>
      <c r="AX327" s="13" t="s">
        <v>85</v>
      </c>
      <c r="AY327" s="156" t="s">
        <v>136</v>
      </c>
    </row>
    <row r="328" spans="2:65" s="11" customFormat="1" ht="22.95" customHeight="1">
      <c r="B328" s="120"/>
      <c r="D328" s="121" t="s">
        <v>76</v>
      </c>
      <c r="E328" s="130" t="s">
        <v>135</v>
      </c>
      <c r="F328" s="130" t="s">
        <v>552</v>
      </c>
      <c r="I328" s="123"/>
      <c r="J328" s="131">
        <f>BK328</f>
        <v>0</v>
      </c>
      <c r="L328" s="120"/>
      <c r="M328" s="125"/>
      <c r="P328" s="126">
        <f>SUM(P329:P370)</f>
        <v>0</v>
      </c>
      <c r="R328" s="126">
        <f>SUM(R329:R370)</f>
        <v>53.749467720000005</v>
      </c>
      <c r="T328" s="127">
        <f>SUM(T329:T370)</f>
        <v>0</v>
      </c>
      <c r="AR328" s="121" t="s">
        <v>85</v>
      </c>
      <c r="AT328" s="128" t="s">
        <v>76</v>
      </c>
      <c r="AU328" s="128" t="s">
        <v>85</v>
      </c>
      <c r="AY328" s="121" t="s">
        <v>136</v>
      </c>
      <c r="BK328" s="129">
        <f>SUM(BK329:BK370)</f>
        <v>0</v>
      </c>
    </row>
    <row r="329" spans="2:65" s="1" customFormat="1" ht="16.5" customHeight="1">
      <c r="B329" s="32"/>
      <c r="C329" s="132" t="s">
        <v>553</v>
      </c>
      <c r="D329" s="132" t="s">
        <v>142</v>
      </c>
      <c r="E329" s="133" t="s">
        <v>554</v>
      </c>
      <c r="F329" s="134" t="s">
        <v>555</v>
      </c>
      <c r="G329" s="135" t="s">
        <v>250</v>
      </c>
      <c r="H329" s="136">
        <v>61.63</v>
      </c>
      <c r="I329" s="137"/>
      <c r="J329" s="138">
        <f>ROUND(I329*H329,2)</f>
        <v>0</v>
      </c>
      <c r="K329" s="134" t="s">
        <v>146</v>
      </c>
      <c r="L329" s="32"/>
      <c r="M329" s="139" t="s">
        <v>1</v>
      </c>
      <c r="N329" s="140" t="s">
        <v>42</v>
      </c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AR329" s="143" t="s">
        <v>135</v>
      </c>
      <c r="AT329" s="143" t="s">
        <v>142</v>
      </c>
      <c r="AU329" s="143" t="s">
        <v>87</v>
      </c>
      <c r="AY329" s="17" t="s">
        <v>136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85</v>
      </c>
      <c r="BK329" s="144">
        <f>ROUND(I329*H329,2)</f>
        <v>0</v>
      </c>
      <c r="BL329" s="17" t="s">
        <v>135</v>
      </c>
      <c r="BM329" s="143" t="s">
        <v>556</v>
      </c>
    </row>
    <row r="330" spans="2:65" s="1" customFormat="1">
      <c r="B330" s="32"/>
      <c r="D330" s="145" t="s">
        <v>149</v>
      </c>
      <c r="F330" s="146" t="s">
        <v>557</v>
      </c>
      <c r="I330" s="147"/>
      <c r="L330" s="32"/>
      <c r="M330" s="148"/>
      <c r="T330" s="56"/>
      <c r="AT330" s="17" t="s">
        <v>149</v>
      </c>
      <c r="AU330" s="17" t="s">
        <v>87</v>
      </c>
    </row>
    <row r="331" spans="2:65" s="13" customFormat="1">
      <c r="B331" s="155"/>
      <c r="D331" s="145" t="s">
        <v>150</v>
      </c>
      <c r="E331" s="156" t="s">
        <v>1</v>
      </c>
      <c r="F331" s="157" t="s">
        <v>558</v>
      </c>
      <c r="H331" s="158">
        <v>61.63</v>
      </c>
      <c r="I331" s="159"/>
      <c r="L331" s="155"/>
      <c r="M331" s="160"/>
      <c r="T331" s="161"/>
      <c r="AT331" s="156" t="s">
        <v>150</v>
      </c>
      <c r="AU331" s="156" t="s">
        <v>87</v>
      </c>
      <c r="AV331" s="13" t="s">
        <v>87</v>
      </c>
      <c r="AW331" s="13" t="s">
        <v>33</v>
      </c>
      <c r="AX331" s="13" t="s">
        <v>85</v>
      </c>
      <c r="AY331" s="156" t="s">
        <v>136</v>
      </c>
    </row>
    <row r="332" spans="2:65" s="12" customFormat="1">
      <c r="B332" s="149"/>
      <c r="D332" s="145" t="s">
        <v>150</v>
      </c>
      <c r="E332" s="150" t="s">
        <v>1</v>
      </c>
      <c r="F332" s="151" t="s">
        <v>559</v>
      </c>
      <c r="H332" s="150" t="s">
        <v>1</v>
      </c>
      <c r="I332" s="152"/>
      <c r="L332" s="149"/>
      <c r="M332" s="153"/>
      <c r="T332" s="154"/>
      <c r="AT332" s="150" t="s">
        <v>150</v>
      </c>
      <c r="AU332" s="150" t="s">
        <v>87</v>
      </c>
      <c r="AV332" s="12" t="s">
        <v>85</v>
      </c>
      <c r="AW332" s="12" t="s">
        <v>33</v>
      </c>
      <c r="AX332" s="12" t="s">
        <v>77</v>
      </c>
      <c r="AY332" s="150" t="s">
        <v>136</v>
      </c>
    </row>
    <row r="333" spans="2:65" s="1" customFormat="1" ht="16.5" customHeight="1">
      <c r="B333" s="32"/>
      <c r="C333" s="132" t="s">
        <v>560</v>
      </c>
      <c r="D333" s="132" t="s">
        <v>142</v>
      </c>
      <c r="E333" s="133" t="s">
        <v>561</v>
      </c>
      <c r="F333" s="134" t="s">
        <v>562</v>
      </c>
      <c r="G333" s="135" t="s">
        <v>250</v>
      </c>
      <c r="H333" s="136">
        <v>0.33200000000000002</v>
      </c>
      <c r="I333" s="137"/>
      <c r="J333" s="138">
        <f>ROUND(I333*H333,2)</f>
        <v>0</v>
      </c>
      <c r="K333" s="134" t="s">
        <v>146</v>
      </c>
      <c r="L333" s="32"/>
      <c r="M333" s="139" t="s">
        <v>1</v>
      </c>
      <c r="N333" s="140" t="s">
        <v>42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135</v>
      </c>
      <c r="AT333" s="143" t="s">
        <v>142</v>
      </c>
      <c r="AU333" s="143" t="s">
        <v>87</v>
      </c>
      <c r="AY333" s="17" t="s">
        <v>136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85</v>
      </c>
      <c r="BK333" s="144">
        <f>ROUND(I333*H333,2)</f>
        <v>0</v>
      </c>
      <c r="BL333" s="17" t="s">
        <v>135</v>
      </c>
      <c r="BM333" s="143" t="s">
        <v>563</v>
      </c>
    </row>
    <row r="334" spans="2:65" s="1" customFormat="1">
      <c r="B334" s="32"/>
      <c r="D334" s="145" t="s">
        <v>149</v>
      </c>
      <c r="F334" s="146" t="s">
        <v>564</v>
      </c>
      <c r="I334" s="147"/>
      <c r="L334" s="32"/>
      <c r="M334" s="148"/>
      <c r="T334" s="56"/>
      <c r="AT334" s="17" t="s">
        <v>149</v>
      </c>
      <c r="AU334" s="17" t="s">
        <v>87</v>
      </c>
    </row>
    <row r="335" spans="2:65" s="12" customFormat="1">
      <c r="B335" s="149"/>
      <c r="D335" s="145" t="s">
        <v>150</v>
      </c>
      <c r="E335" s="150" t="s">
        <v>1</v>
      </c>
      <c r="F335" s="151" t="s">
        <v>565</v>
      </c>
      <c r="H335" s="150" t="s">
        <v>1</v>
      </c>
      <c r="I335" s="152"/>
      <c r="L335" s="149"/>
      <c r="M335" s="153"/>
      <c r="T335" s="154"/>
      <c r="AT335" s="150" t="s">
        <v>150</v>
      </c>
      <c r="AU335" s="150" t="s">
        <v>87</v>
      </c>
      <c r="AV335" s="12" t="s">
        <v>85</v>
      </c>
      <c r="AW335" s="12" t="s">
        <v>33</v>
      </c>
      <c r="AX335" s="12" t="s">
        <v>77</v>
      </c>
      <c r="AY335" s="150" t="s">
        <v>136</v>
      </c>
    </row>
    <row r="336" spans="2:65" s="13" customFormat="1">
      <c r="B336" s="155"/>
      <c r="D336" s="145" t="s">
        <v>150</v>
      </c>
      <c r="E336" s="156" t="s">
        <v>1</v>
      </c>
      <c r="F336" s="157" t="s">
        <v>566</v>
      </c>
      <c r="H336" s="158">
        <v>0.33200000000000002</v>
      </c>
      <c r="I336" s="159"/>
      <c r="L336" s="155"/>
      <c r="M336" s="160"/>
      <c r="T336" s="161"/>
      <c r="AT336" s="156" t="s">
        <v>150</v>
      </c>
      <c r="AU336" s="156" t="s">
        <v>87</v>
      </c>
      <c r="AV336" s="13" t="s">
        <v>87</v>
      </c>
      <c r="AW336" s="13" t="s">
        <v>33</v>
      </c>
      <c r="AX336" s="13" t="s">
        <v>85</v>
      </c>
      <c r="AY336" s="156" t="s">
        <v>136</v>
      </c>
    </row>
    <row r="337" spans="2:65" s="1" customFormat="1" ht="16.5" customHeight="1">
      <c r="B337" s="32"/>
      <c r="C337" s="132" t="s">
        <v>567</v>
      </c>
      <c r="D337" s="132" t="s">
        <v>142</v>
      </c>
      <c r="E337" s="133" t="s">
        <v>568</v>
      </c>
      <c r="F337" s="134" t="s">
        <v>569</v>
      </c>
      <c r="G337" s="135" t="s">
        <v>250</v>
      </c>
      <c r="H337" s="136">
        <v>1.228</v>
      </c>
      <c r="I337" s="137"/>
      <c r="J337" s="138">
        <f>ROUND(I337*H337,2)</f>
        <v>0</v>
      </c>
      <c r="K337" s="134" t="s">
        <v>146</v>
      </c>
      <c r="L337" s="32"/>
      <c r="M337" s="139" t="s">
        <v>1</v>
      </c>
      <c r="N337" s="140" t="s">
        <v>42</v>
      </c>
      <c r="P337" s="141">
        <f>O337*H337</f>
        <v>0</v>
      </c>
      <c r="Q337" s="141">
        <v>1.136E-2</v>
      </c>
      <c r="R337" s="141">
        <f>Q337*H337</f>
        <v>1.395008E-2</v>
      </c>
      <c r="S337" s="141">
        <v>0</v>
      </c>
      <c r="T337" s="142">
        <f>S337*H337</f>
        <v>0</v>
      </c>
      <c r="AR337" s="143" t="s">
        <v>135</v>
      </c>
      <c r="AT337" s="143" t="s">
        <v>142</v>
      </c>
      <c r="AU337" s="143" t="s">
        <v>87</v>
      </c>
      <c r="AY337" s="17" t="s">
        <v>136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85</v>
      </c>
      <c r="BK337" s="144">
        <f>ROUND(I337*H337,2)</f>
        <v>0</v>
      </c>
      <c r="BL337" s="17" t="s">
        <v>135</v>
      </c>
      <c r="BM337" s="143" t="s">
        <v>570</v>
      </c>
    </row>
    <row r="338" spans="2:65" s="1" customFormat="1">
      <c r="B338" s="32"/>
      <c r="D338" s="145" t="s">
        <v>149</v>
      </c>
      <c r="F338" s="146" t="s">
        <v>571</v>
      </c>
      <c r="I338" s="147"/>
      <c r="L338" s="32"/>
      <c r="M338" s="148"/>
      <c r="T338" s="56"/>
      <c r="AT338" s="17" t="s">
        <v>149</v>
      </c>
      <c r="AU338" s="17" t="s">
        <v>87</v>
      </c>
    </row>
    <row r="339" spans="2:65" s="12" customFormat="1">
      <c r="B339" s="149"/>
      <c r="D339" s="145" t="s">
        <v>150</v>
      </c>
      <c r="E339" s="150" t="s">
        <v>1</v>
      </c>
      <c r="F339" s="151" t="s">
        <v>572</v>
      </c>
      <c r="H339" s="150" t="s">
        <v>1</v>
      </c>
      <c r="I339" s="152"/>
      <c r="L339" s="149"/>
      <c r="M339" s="153"/>
      <c r="T339" s="154"/>
      <c r="AT339" s="150" t="s">
        <v>150</v>
      </c>
      <c r="AU339" s="150" t="s">
        <v>87</v>
      </c>
      <c r="AV339" s="12" t="s">
        <v>85</v>
      </c>
      <c r="AW339" s="12" t="s">
        <v>33</v>
      </c>
      <c r="AX339" s="12" t="s">
        <v>77</v>
      </c>
      <c r="AY339" s="150" t="s">
        <v>136</v>
      </c>
    </row>
    <row r="340" spans="2:65" s="13" customFormat="1">
      <c r="B340" s="155"/>
      <c r="D340" s="145" t="s">
        <v>150</v>
      </c>
      <c r="E340" s="156" t="s">
        <v>1</v>
      </c>
      <c r="F340" s="157" t="s">
        <v>573</v>
      </c>
      <c r="H340" s="158">
        <v>1.228</v>
      </c>
      <c r="I340" s="159"/>
      <c r="L340" s="155"/>
      <c r="M340" s="160"/>
      <c r="T340" s="161"/>
      <c r="AT340" s="156" t="s">
        <v>150</v>
      </c>
      <c r="AU340" s="156" t="s">
        <v>87</v>
      </c>
      <c r="AV340" s="13" t="s">
        <v>87</v>
      </c>
      <c r="AW340" s="13" t="s">
        <v>33</v>
      </c>
      <c r="AX340" s="13" t="s">
        <v>85</v>
      </c>
      <c r="AY340" s="156" t="s">
        <v>136</v>
      </c>
    </row>
    <row r="341" spans="2:65" s="1" customFormat="1" ht="16.5" customHeight="1">
      <c r="B341" s="32"/>
      <c r="C341" s="132" t="s">
        <v>574</v>
      </c>
      <c r="D341" s="132" t="s">
        <v>142</v>
      </c>
      <c r="E341" s="133" t="s">
        <v>575</v>
      </c>
      <c r="F341" s="134" t="s">
        <v>576</v>
      </c>
      <c r="G341" s="135" t="s">
        <v>250</v>
      </c>
      <c r="H341" s="136">
        <v>1.228</v>
      </c>
      <c r="I341" s="137"/>
      <c r="J341" s="138">
        <f>ROUND(I341*H341,2)</f>
        <v>0</v>
      </c>
      <c r="K341" s="134" t="s">
        <v>146</v>
      </c>
      <c r="L341" s="32"/>
      <c r="M341" s="139" t="s">
        <v>1</v>
      </c>
      <c r="N341" s="140" t="s">
        <v>42</v>
      </c>
      <c r="P341" s="141">
        <f>O341*H341</f>
        <v>0</v>
      </c>
      <c r="Q341" s="141">
        <v>0</v>
      </c>
      <c r="R341" s="141">
        <f>Q341*H341</f>
        <v>0</v>
      </c>
      <c r="S341" s="141">
        <v>0</v>
      </c>
      <c r="T341" s="142">
        <f>S341*H341</f>
        <v>0</v>
      </c>
      <c r="AR341" s="143" t="s">
        <v>135</v>
      </c>
      <c r="AT341" s="143" t="s">
        <v>142</v>
      </c>
      <c r="AU341" s="143" t="s">
        <v>87</v>
      </c>
      <c r="AY341" s="17" t="s">
        <v>136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7" t="s">
        <v>85</v>
      </c>
      <c r="BK341" s="144">
        <f>ROUND(I341*H341,2)</f>
        <v>0</v>
      </c>
      <c r="BL341" s="17" t="s">
        <v>135</v>
      </c>
      <c r="BM341" s="143" t="s">
        <v>577</v>
      </c>
    </row>
    <row r="342" spans="2:65" s="1" customFormat="1">
      <c r="B342" s="32"/>
      <c r="D342" s="145" t="s">
        <v>149</v>
      </c>
      <c r="F342" s="146" t="s">
        <v>578</v>
      </c>
      <c r="I342" s="147"/>
      <c r="L342" s="32"/>
      <c r="M342" s="148"/>
      <c r="T342" s="56"/>
      <c r="AT342" s="17" t="s">
        <v>149</v>
      </c>
      <c r="AU342" s="17" t="s">
        <v>87</v>
      </c>
    </row>
    <row r="343" spans="2:65" s="13" customFormat="1">
      <c r="B343" s="155"/>
      <c r="D343" s="145" t="s">
        <v>150</v>
      </c>
      <c r="E343" s="156" t="s">
        <v>1</v>
      </c>
      <c r="F343" s="157" t="s">
        <v>579</v>
      </c>
      <c r="H343" s="158">
        <v>1.228</v>
      </c>
      <c r="I343" s="159"/>
      <c r="L343" s="155"/>
      <c r="M343" s="160"/>
      <c r="T343" s="161"/>
      <c r="AT343" s="156" t="s">
        <v>150</v>
      </c>
      <c r="AU343" s="156" t="s">
        <v>87</v>
      </c>
      <c r="AV343" s="13" t="s">
        <v>87</v>
      </c>
      <c r="AW343" s="13" t="s">
        <v>33</v>
      </c>
      <c r="AX343" s="13" t="s">
        <v>85</v>
      </c>
      <c r="AY343" s="156" t="s">
        <v>136</v>
      </c>
    </row>
    <row r="344" spans="2:65" s="1" customFormat="1" ht="16.5" customHeight="1">
      <c r="B344" s="32"/>
      <c r="C344" s="132" t="s">
        <v>580</v>
      </c>
      <c r="D344" s="132" t="s">
        <v>142</v>
      </c>
      <c r="E344" s="133" t="s">
        <v>581</v>
      </c>
      <c r="F344" s="134" t="s">
        <v>582</v>
      </c>
      <c r="G344" s="135" t="s">
        <v>309</v>
      </c>
      <c r="H344" s="136">
        <v>1.1519999999999999</v>
      </c>
      <c r="I344" s="137"/>
      <c r="J344" s="138">
        <f>ROUND(I344*H344,2)</f>
        <v>0</v>
      </c>
      <c r="K344" s="134" t="s">
        <v>146</v>
      </c>
      <c r="L344" s="32"/>
      <c r="M344" s="139" t="s">
        <v>1</v>
      </c>
      <c r="N344" s="140" t="s">
        <v>42</v>
      </c>
      <c r="P344" s="141">
        <f>O344*H344</f>
        <v>0</v>
      </c>
      <c r="Q344" s="141">
        <v>1.8907700000000001</v>
      </c>
      <c r="R344" s="141">
        <f>Q344*H344</f>
        <v>2.1781670399999999</v>
      </c>
      <c r="S344" s="141">
        <v>0</v>
      </c>
      <c r="T344" s="142">
        <f>S344*H344</f>
        <v>0</v>
      </c>
      <c r="AR344" s="143" t="s">
        <v>135</v>
      </c>
      <c r="AT344" s="143" t="s">
        <v>142</v>
      </c>
      <c r="AU344" s="143" t="s">
        <v>87</v>
      </c>
      <c r="AY344" s="17" t="s">
        <v>136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7" t="s">
        <v>85</v>
      </c>
      <c r="BK344" s="144">
        <f>ROUND(I344*H344,2)</f>
        <v>0</v>
      </c>
      <c r="BL344" s="17" t="s">
        <v>135</v>
      </c>
      <c r="BM344" s="143" t="s">
        <v>583</v>
      </c>
    </row>
    <row r="345" spans="2:65" s="1" customFormat="1">
      <c r="B345" s="32"/>
      <c r="D345" s="145" t="s">
        <v>149</v>
      </c>
      <c r="F345" s="146" t="s">
        <v>584</v>
      </c>
      <c r="I345" s="147"/>
      <c r="L345" s="32"/>
      <c r="M345" s="148"/>
      <c r="T345" s="56"/>
      <c r="AT345" s="17" t="s">
        <v>149</v>
      </c>
      <c r="AU345" s="17" t="s">
        <v>87</v>
      </c>
    </row>
    <row r="346" spans="2:65" s="12" customFormat="1">
      <c r="B346" s="149"/>
      <c r="D346" s="145" t="s">
        <v>150</v>
      </c>
      <c r="E346" s="150" t="s">
        <v>1</v>
      </c>
      <c r="F346" s="151" t="s">
        <v>585</v>
      </c>
      <c r="H346" s="150" t="s">
        <v>1</v>
      </c>
      <c r="I346" s="152"/>
      <c r="L346" s="149"/>
      <c r="M346" s="153"/>
      <c r="T346" s="154"/>
      <c r="AT346" s="150" t="s">
        <v>150</v>
      </c>
      <c r="AU346" s="150" t="s">
        <v>87</v>
      </c>
      <c r="AV346" s="12" t="s">
        <v>85</v>
      </c>
      <c r="AW346" s="12" t="s">
        <v>33</v>
      </c>
      <c r="AX346" s="12" t="s">
        <v>77</v>
      </c>
      <c r="AY346" s="150" t="s">
        <v>136</v>
      </c>
    </row>
    <row r="347" spans="2:65" s="13" customFormat="1">
      <c r="B347" s="155"/>
      <c r="D347" s="145" t="s">
        <v>150</v>
      </c>
      <c r="E347" s="156" t="s">
        <v>1</v>
      </c>
      <c r="F347" s="157" t="s">
        <v>586</v>
      </c>
      <c r="H347" s="158">
        <v>1.1519999999999999</v>
      </c>
      <c r="I347" s="159"/>
      <c r="L347" s="155"/>
      <c r="M347" s="160"/>
      <c r="T347" s="161"/>
      <c r="AT347" s="156" t="s">
        <v>150</v>
      </c>
      <c r="AU347" s="156" t="s">
        <v>87</v>
      </c>
      <c r="AV347" s="13" t="s">
        <v>87</v>
      </c>
      <c r="AW347" s="13" t="s">
        <v>33</v>
      </c>
      <c r="AX347" s="13" t="s">
        <v>85</v>
      </c>
      <c r="AY347" s="156" t="s">
        <v>136</v>
      </c>
    </row>
    <row r="348" spans="2:65" s="1" customFormat="1" ht="16.5" customHeight="1">
      <c r="B348" s="32"/>
      <c r="C348" s="132" t="s">
        <v>587</v>
      </c>
      <c r="D348" s="132" t="s">
        <v>142</v>
      </c>
      <c r="E348" s="133" t="s">
        <v>588</v>
      </c>
      <c r="F348" s="134" t="s">
        <v>589</v>
      </c>
      <c r="G348" s="135" t="s">
        <v>250</v>
      </c>
      <c r="H348" s="136">
        <v>4.2</v>
      </c>
      <c r="I348" s="137"/>
      <c r="J348" s="138">
        <f>ROUND(I348*H348,2)</f>
        <v>0</v>
      </c>
      <c r="K348" s="134" t="s">
        <v>146</v>
      </c>
      <c r="L348" s="32"/>
      <c r="M348" s="139" t="s">
        <v>1</v>
      </c>
      <c r="N348" s="140" t="s">
        <v>42</v>
      </c>
      <c r="P348" s="141">
        <f>O348*H348</f>
        <v>0</v>
      </c>
      <c r="Q348" s="141">
        <v>0.4</v>
      </c>
      <c r="R348" s="141">
        <f>Q348*H348</f>
        <v>1.6800000000000002</v>
      </c>
      <c r="S348" s="141">
        <v>0</v>
      </c>
      <c r="T348" s="142">
        <f>S348*H348</f>
        <v>0</v>
      </c>
      <c r="AR348" s="143" t="s">
        <v>135</v>
      </c>
      <c r="AT348" s="143" t="s">
        <v>142</v>
      </c>
      <c r="AU348" s="143" t="s">
        <v>87</v>
      </c>
      <c r="AY348" s="17" t="s">
        <v>136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85</v>
      </c>
      <c r="BK348" s="144">
        <f>ROUND(I348*H348,2)</f>
        <v>0</v>
      </c>
      <c r="BL348" s="17" t="s">
        <v>135</v>
      </c>
      <c r="BM348" s="143" t="s">
        <v>590</v>
      </c>
    </row>
    <row r="349" spans="2:65" s="1" customFormat="1">
      <c r="B349" s="32"/>
      <c r="D349" s="145" t="s">
        <v>149</v>
      </c>
      <c r="F349" s="146" t="s">
        <v>591</v>
      </c>
      <c r="I349" s="147"/>
      <c r="L349" s="32"/>
      <c r="M349" s="148"/>
      <c r="T349" s="56"/>
      <c r="AT349" s="17" t="s">
        <v>149</v>
      </c>
      <c r="AU349" s="17" t="s">
        <v>87</v>
      </c>
    </row>
    <row r="350" spans="2:65" s="12" customFormat="1">
      <c r="B350" s="149"/>
      <c r="D350" s="145" t="s">
        <v>150</v>
      </c>
      <c r="E350" s="150" t="s">
        <v>1</v>
      </c>
      <c r="F350" s="151" t="s">
        <v>592</v>
      </c>
      <c r="H350" s="150" t="s">
        <v>1</v>
      </c>
      <c r="I350" s="152"/>
      <c r="L350" s="149"/>
      <c r="M350" s="153"/>
      <c r="T350" s="154"/>
      <c r="AT350" s="150" t="s">
        <v>150</v>
      </c>
      <c r="AU350" s="150" t="s">
        <v>87</v>
      </c>
      <c r="AV350" s="12" t="s">
        <v>85</v>
      </c>
      <c r="AW350" s="12" t="s">
        <v>33</v>
      </c>
      <c r="AX350" s="12" t="s">
        <v>77</v>
      </c>
      <c r="AY350" s="150" t="s">
        <v>136</v>
      </c>
    </row>
    <row r="351" spans="2:65" s="13" customFormat="1">
      <c r="B351" s="155"/>
      <c r="D351" s="145" t="s">
        <v>150</v>
      </c>
      <c r="E351" s="156" t="s">
        <v>1</v>
      </c>
      <c r="F351" s="157" t="s">
        <v>593</v>
      </c>
      <c r="H351" s="158">
        <v>4.2</v>
      </c>
      <c r="I351" s="159"/>
      <c r="L351" s="155"/>
      <c r="M351" s="160"/>
      <c r="T351" s="161"/>
      <c r="AT351" s="156" t="s">
        <v>150</v>
      </c>
      <c r="AU351" s="156" t="s">
        <v>87</v>
      </c>
      <c r="AV351" s="13" t="s">
        <v>87</v>
      </c>
      <c r="AW351" s="13" t="s">
        <v>33</v>
      </c>
      <c r="AX351" s="13" t="s">
        <v>85</v>
      </c>
      <c r="AY351" s="156" t="s">
        <v>136</v>
      </c>
    </row>
    <row r="352" spans="2:65" s="1" customFormat="1" ht="16.5" customHeight="1">
      <c r="B352" s="32"/>
      <c r="C352" s="132" t="s">
        <v>594</v>
      </c>
      <c r="D352" s="132" t="s">
        <v>142</v>
      </c>
      <c r="E352" s="133" t="s">
        <v>595</v>
      </c>
      <c r="F352" s="134" t="s">
        <v>596</v>
      </c>
      <c r="G352" s="135" t="s">
        <v>250</v>
      </c>
      <c r="H352" s="136">
        <v>3.7919999999999998</v>
      </c>
      <c r="I352" s="137"/>
      <c r="J352" s="138">
        <f>ROUND(I352*H352,2)</f>
        <v>0</v>
      </c>
      <c r="K352" s="134" t="s">
        <v>146</v>
      </c>
      <c r="L352" s="32"/>
      <c r="M352" s="139" t="s">
        <v>1</v>
      </c>
      <c r="N352" s="140" t="s">
        <v>42</v>
      </c>
      <c r="P352" s="141">
        <f>O352*H352</f>
        <v>0</v>
      </c>
      <c r="Q352" s="141">
        <v>0.4</v>
      </c>
      <c r="R352" s="141">
        <f>Q352*H352</f>
        <v>1.5167999999999999</v>
      </c>
      <c r="S352" s="141">
        <v>0</v>
      </c>
      <c r="T352" s="142">
        <f>S352*H352</f>
        <v>0</v>
      </c>
      <c r="AR352" s="143" t="s">
        <v>135</v>
      </c>
      <c r="AT352" s="143" t="s">
        <v>142</v>
      </c>
      <c r="AU352" s="143" t="s">
        <v>87</v>
      </c>
      <c r="AY352" s="17" t="s">
        <v>136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7" t="s">
        <v>85</v>
      </c>
      <c r="BK352" s="144">
        <f>ROUND(I352*H352,2)</f>
        <v>0</v>
      </c>
      <c r="BL352" s="17" t="s">
        <v>135</v>
      </c>
      <c r="BM352" s="143" t="s">
        <v>597</v>
      </c>
    </row>
    <row r="353" spans="2:65" s="1" customFormat="1">
      <c r="B353" s="32"/>
      <c r="D353" s="145" t="s">
        <v>149</v>
      </c>
      <c r="F353" s="146" t="s">
        <v>598</v>
      </c>
      <c r="I353" s="147"/>
      <c r="L353" s="32"/>
      <c r="M353" s="148"/>
      <c r="T353" s="56"/>
      <c r="AT353" s="17" t="s">
        <v>149</v>
      </c>
      <c r="AU353" s="17" t="s">
        <v>87</v>
      </c>
    </row>
    <row r="354" spans="2:65" s="12" customFormat="1">
      <c r="B354" s="149"/>
      <c r="D354" s="145" t="s">
        <v>150</v>
      </c>
      <c r="E354" s="150" t="s">
        <v>1</v>
      </c>
      <c r="F354" s="151" t="s">
        <v>599</v>
      </c>
      <c r="H354" s="150" t="s">
        <v>1</v>
      </c>
      <c r="I354" s="152"/>
      <c r="L354" s="149"/>
      <c r="M354" s="153"/>
      <c r="T354" s="154"/>
      <c r="AT354" s="150" t="s">
        <v>150</v>
      </c>
      <c r="AU354" s="150" t="s">
        <v>87</v>
      </c>
      <c r="AV354" s="12" t="s">
        <v>85</v>
      </c>
      <c r="AW354" s="12" t="s">
        <v>33</v>
      </c>
      <c r="AX354" s="12" t="s">
        <v>77</v>
      </c>
      <c r="AY354" s="150" t="s">
        <v>136</v>
      </c>
    </row>
    <row r="355" spans="2:65" s="13" customFormat="1">
      <c r="B355" s="155"/>
      <c r="D355" s="145" t="s">
        <v>150</v>
      </c>
      <c r="E355" s="156" t="s">
        <v>1</v>
      </c>
      <c r="F355" s="157" t="s">
        <v>600</v>
      </c>
      <c r="H355" s="158">
        <v>3.7919999999999998</v>
      </c>
      <c r="I355" s="159"/>
      <c r="L355" s="155"/>
      <c r="M355" s="160"/>
      <c r="T355" s="161"/>
      <c r="AT355" s="156" t="s">
        <v>150</v>
      </c>
      <c r="AU355" s="156" t="s">
        <v>87</v>
      </c>
      <c r="AV355" s="13" t="s">
        <v>87</v>
      </c>
      <c r="AW355" s="13" t="s">
        <v>33</v>
      </c>
      <c r="AX355" s="13" t="s">
        <v>85</v>
      </c>
      <c r="AY355" s="156" t="s">
        <v>136</v>
      </c>
    </row>
    <row r="356" spans="2:65" s="1" customFormat="1" ht="16.5" customHeight="1">
      <c r="B356" s="32"/>
      <c r="C356" s="132" t="s">
        <v>601</v>
      </c>
      <c r="D356" s="132" t="s">
        <v>142</v>
      </c>
      <c r="E356" s="133" t="s">
        <v>602</v>
      </c>
      <c r="F356" s="134" t="s">
        <v>603</v>
      </c>
      <c r="G356" s="135" t="s">
        <v>604</v>
      </c>
      <c r="H356" s="136">
        <v>1</v>
      </c>
      <c r="I356" s="137"/>
      <c r="J356" s="138">
        <f>ROUND(I356*H356,2)</f>
        <v>0</v>
      </c>
      <c r="K356" s="134" t="s">
        <v>146</v>
      </c>
      <c r="L356" s="32"/>
      <c r="M356" s="139" t="s">
        <v>1</v>
      </c>
      <c r="N356" s="140" t="s">
        <v>42</v>
      </c>
      <c r="P356" s="141">
        <f>O356*H356</f>
        <v>0</v>
      </c>
      <c r="Q356" s="141">
        <v>0.22394</v>
      </c>
      <c r="R356" s="141">
        <f>Q356*H356</f>
        <v>0.22394</v>
      </c>
      <c r="S356" s="141">
        <v>0</v>
      </c>
      <c r="T356" s="142">
        <f>S356*H356</f>
        <v>0</v>
      </c>
      <c r="AR356" s="143" t="s">
        <v>135</v>
      </c>
      <c r="AT356" s="143" t="s">
        <v>142</v>
      </c>
      <c r="AU356" s="143" t="s">
        <v>87</v>
      </c>
      <c r="AY356" s="17" t="s">
        <v>136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7" t="s">
        <v>85</v>
      </c>
      <c r="BK356" s="144">
        <f>ROUND(I356*H356,2)</f>
        <v>0</v>
      </c>
      <c r="BL356" s="17" t="s">
        <v>135</v>
      </c>
      <c r="BM356" s="143" t="s">
        <v>605</v>
      </c>
    </row>
    <row r="357" spans="2:65" s="1" customFormat="1">
      <c r="B357" s="32"/>
      <c r="D357" s="145" t="s">
        <v>149</v>
      </c>
      <c r="F357" s="146" t="s">
        <v>606</v>
      </c>
      <c r="I357" s="147"/>
      <c r="L357" s="32"/>
      <c r="M357" s="148"/>
      <c r="T357" s="56"/>
      <c r="AT357" s="17" t="s">
        <v>149</v>
      </c>
      <c r="AU357" s="17" t="s">
        <v>87</v>
      </c>
    </row>
    <row r="358" spans="2:65" s="12" customFormat="1">
      <c r="B358" s="149"/>
      <c r="D358" s="145" t="s">
        <v>150</v>
      </c>
      <c r="E358" s="150" t="s">
        <v>1</v>
      </c>
      <c r="F358" s="151" t="s">
        <v>607</v>
      </c>
      <c r="H358" s="150" t="s">
        <v>1</v>
      </c>
      <c r="I358" s="152"/>
      <c r="L358" s="149"/>
      <c r="M358" s="153"/>
      <c r="T358" s="154"/>
      <c r="AT358" s="150" t="s">
        <v>150</v>
      </c>
      <c r="AU358" s="150" t="s">
        <v>87</v>
      </c>
      <c r="AV358" s="12" t="s">
        <v>85</v>
      </c>
      <c r="AW358" s="12" t="s">
        <v>33</v>
      </c>
      <c r="AX358" s="12" t="s">
        <v>77</v>
      </c>
      <c r="AY358" s="150" t="s">
        <v>136</v>
      </c>
    </row>
    <row r="359" spans="2:65" s="13" customFormat="1">
      <c r="B359" s="155"/>
      <c r="D359" s="145" t="s">
        <v>150</v>
      </c>
      <c r="E359" s="156" t="s">
        <v>1</v>
      </c>
      <c r="F359" s="157" t="s">
        <v>608</v>
      </c>
      <c r="H359" s="158">
        <v>1</v>
      </c>
      <c r="I359" s="159"/>
      <c r="L359" s="155"/>
      <c r="M359" s="160"/>
      <c r="T359" s="161"/>
      <c r="AT359" s="156" t="s">
        <v>150</v>
      </c>
      <c r="AU359" s="156" t="s">
        <v>87</v>
      </c>
      <c r="AV359" s="13" t="s">
        <v>87</v>
      </c>
      <c r="AW359" s="13" t="s">
        <v>33</v>
      </c>
      <c r="AX359" s="13" t="s">
        <v>85</v>
      </c>
      <c r="AY359" s="156" t="s">
        <v>136</v>
      </c>
    </row>
    <row r="360" spans="2:65" s="1" customFormat="1" ht="16.5" customHeight="1">
      <c r="B360" s="32"/>
      <c r="C360" s="172" t="s">
        <v>609</v>
      </c>
      <c r="D360" s="172" t="s">
        <v>420</v>
      </c>
      <c r="E360" s="173" t="s">
        <v>610</v>
      </c>
      <c r="F360" s="174" t="s">
        <v>611</v>
      </c>
      <c r="G360" s="175" t="s">
        <v>604</v>
      </c>
      <c r="H360" s="176">
        <v>1</v>
      </c>
      <c r="I360" s="177"/>
      <c r="J360" s="178">
        <f>ROUND(I360*H360,2)</f>
        <v>0</v>
      </c>
      <c r="K360" s="174" t="s">
        <v>146</v>
      </c>
      <c r="L360" s="179"/>
      <c r="M360" s="180" t="s">
        <v>1</v>
      </c>
      <c r="N360" s="181" t="s">
        <v>42</v>
      </c>
      <c r="P360" s="141">
        <f>O360*H360</f>
        <v>0</v>
      </c>
      <c r="Q360" s="141">
        <v>2.7E-2</v>
      </c>
      <c r="R360" s="141">
        <f>Q360*H360</f>
        <v>2.7E-2</v>
      </c>
      <c r="S360" s="141">
        <v>0</v>
      </c>
      <c r="T360" s="142">
        <f>S360*H360</f>
        <v>0</v>
      </c>
      <c r="AR360" s="143" t="s">
        <v>189</v>
      </c>
      <c r="AT360" s="143" t="s">
        <v>420</v>
      </c>
      <c r="AU360" s="143" t="s">
        <v>87</v>
      </c>
      <c r="AY360" s="17" t="s">
        <v>136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85</v>
      </c>
      <c r="BK360" s="144">
        <f>ROUND(I360*H360,2)</f>
        <v>0</v>
      </c>
      <c r="BL360" s="17" t="s">
        <v>135</v>
      </c>
      <c r="BM360" s="143" t="s">
        <v>612</v>
      </c>
    </row>
    <row r="361" spans="2:65" s="1" customFormat="1">
      <c r="B361" s="32"/>
      <c r="D361" s="145" t="s">
        <v>149</v>
      </c>
      <c r="F361" s="146" t="s">
        <v>611</v>
      </c>
      <c r="I361" s="147"/>
      <c r="L361" s="32"/>
      <c r="M361" s="148"/>
      <c r="T361" s="56"/>
      <c r="AT361" s="17" t="s">
        <v>149</v>
      </c>
      <c r="AU361" s="17" t="s">
        <v>87</v>
      </c>
    </row>
    <row r="362" spans="2:65" s="13" customFormat="1">
      <c r="B362" s="155"/>
      <c r="D362" s="145" t="s">
        <v>150</v>
      </c>
      <c r="E362" s="156" t="s">
        <v>1</v>
      </c>
      <c r="F362" s="157" t="s">
        <v>613</v>
      </c>
      <c r="H362" s="158">
        <v>1</v>
      </c>
      <c r="I362" s="159"/>
      <c r="L362" s="155"/>
      <c r="M362" s="160"/>
      <c r="T362" s="161"/>
      <c r="AT362" s="156" t="s">
        <v>150</v>
      </c>
      <c r="AU362" s="156" t="s">
        <v>87</v>
      </c>
      <c r="AV362" s="13" t="s">
        <v>87</v>
      </c>
      <c r="AW362" s="13" t="s">
        <v>33</v>
      </c>
      <c r="AX362" s="13" t="s">
        <v>85</v>
      </c>
      <c r="AY362" s="156" t="s">
        <v>136</v>
      </c>
    </row>
    <row r="363" spans="2:65" s="1" customFormat="1" ht="16.5" customHeight="1">
      <c r="B363" s="32"/>
      <c r="C363" s="132" t="s">
        <v>614</v>
      </c>
      <c r="D363" s="132" t="s">
        <v>142</v>
      </c>
      <c r="E363" s="133" t="s">
        <v>615</v>
      </c>
      <c r="F363" s="134" t="s">
        <v>616</v>
      </c>
      <c r="G363" s="135" t="s">
        <v>309</v>
      </c>
      <c r="H363" s="136">
        <v>0.72</v>
      </c>
      <c r="I363" s="137"/>
      <c r="J363" s="138">
        <f>ROUND(I363*H363,2)</f>
        <v>0</v>
      </c>
      <c r="K363" s="134" t="s">
        <v>146</v>
      </c>
      <c r="L363" s="32"/>
      <c r="M363" s="139" t="s">
        <v>1</v>
      </c>
      <c r="N363" s="140" t="s">
        <v>42</v>
      </c>
      <c r="P363" s="141">
        <f>O363*H363</f>
        <v>0</v>
      </c>
      <c r="Q363" s="141">
        <v>0</v>
      </c>
      <c r="R363" s="141">
        <f>Q363*H363</f>
        <v>0</v>
      </c>
      <c r="S363" s="141">
        <v>0</v>
      </c>
      <c r="T363" s="142">
        <f>S363*H363</f>
        <v>0</v>
      </c>
      <c r="AR363" s="143" t="s">
        <v>135</v>
      </c>
      <c r="AT363" s="143" t="s">
        <v>142</v>
      </c>
      <c r="AU363" s="143" t="s">
        <v>87</v>
      </c>
      <c r="AY363" s="17" t="s">
        <v>136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7" t="s">
        <v>85</v>
      </c>
      <c r="BK363" s="144">
        <f>ROUND(I363*H363,2)</f>
        <v>0</v>
      </c>
      <c r="BL363" s="17" t="s">
        <v>135</v>
      </c>
      <c r="BM363" s="143" t="s">
        <v>617</v>
      </c>
    </row>
    <row r="364" spans="2:65" s="1" customFormat="1" ht="19.2">
      <c r="B364" s="32"/>
      <c r="D364" s="145" t="s">
        <v>149</v>
      </c>
      <c r="F364" s="146" t="s">
        <v>618</v>
      </c>
      <c r="I364" s="147"/>
      <c r="L364" s="32"/>
      <c r="M364" s="148"/>
      <c r="T364" s="56"/>
      <c r="AT364" s="17" t="s">
        <v>149</v>
      </c>
      <c r="AU364" s="17" t="s">
        <v>87</v>
      </c>
    </row>
    <row r="365" spans="2:65" s="12" customFormat="1">
      <c r="B365" s="149"/>
      <c r="D365" s="145" t="s">
        <v>150</v>
      </c>
      <c r="E365" s="150" t="s">
        <v>1</v>
      </c>
      <c r="F365" s="151" t="s">
        <v>619</v>
      </c>
      <c r="H365" s="150" t="s">
        <v>1</v>
      </c>
      <c r="I365" s="152"/>
      <c r="L365" s="149"/>
      <c r="M365" s="153"/>
      <c r="T365" s="154"/>
      <c r="AT365" s="150" t="s">
        <v>150</v>
      </c>
      <c r="AU365" s="150" t="s">
        <v>87</v>
      </c>
      <c r="AV365" s="12" t="s">
        <v>85</v>
      </c>
      <c r="AW365" s="12" t="s">
        <v>33</v>
      </c>
      <c r="AX365" s="12" t="s">
        <v>77</v>
      </c>
      <c r="AY365" s="150" t="s">
        <v>136</v>
      </c>
    </row>
    <row r="366" spans="2:65" s="13" customFormat="1">
      <c r="B366" s="155"/>
      <c r="D366" s="145" t="s">
        <v>150</v>
      </c>
      <c r="E366" s="156" t="s">
        <v>1</v>
      </c>
      <c r="F366" s="157" t="s">
        <v>620</v>
      </c>
      <c r="H366" s="158">
        <v>0.72</v>
      </c>
      <c r="I366" s="159"/>
      <c r="L366" s="155"/>
      <c r="M366" s="160"/>
      <c r="T366" s="161"/>
      <c r="AT366" s="156" t="s">
        <v>150</v>
      </c>
      <c r="AU366" s="156" t="s">
        <v>87</v>
      </c>
      <c r="AV366" s="13" t="s">
        <v>87</v>
      </c>
      <c r="AW366" s="13" t="s">
        <v>33</v>
      </c>
      <c r="AX366" s="13" t="s">
        <v>85</v>
      </c>
      <c r="AY366" s="156" t="s">
        <v>136</v>
      </c>
    </row>
    <row r="367" spans="2:65" s="1" customFormat="1" ht="21.75" customHeight="1">
      <c r="B367" s="32"/>
      <c r="C367" s="132" t="s">
        <v>621</v>
      </c>
      <c r="D367" s="132" t="s">
        <v>142</v>
      </c>
      <c r="E367" s="133" t="s">
        <v>622</v>
      </c>
      <c r="F367" s="134" t="s">
        <v>623</v>
      </c>
      <c r="G367" s="135" t="s">
        <v>250</v>
      </c>
      <c r="H367" s="136">
        <v>61.63</v>
      </c>
      <c r="I367" s="137"/>
      <c r="J367" s="138">
        <f>ROUND(I367*H367,2)</f>
        <v>0</v>
      </c>
      <c r="K367" s="134" t="s">
        <v>146</v>
      </c>
      <c r="L367" s="32"/>
      <c r="M367" s="139" t="s">
        <v>1</v>
      </c>
      <c r="N367" s="140" t="s">
        <v>42</v>
      </c>
      <c r="P367" s="141">
        <f>O367*H367</f>
        <v>0</v>
      </c>
      <c r="Q367" s="141">
        <v>0.78061999999999998</v>
      </c>
      <c r="R367" s="141">
        <f>Q367*H367</f>
        <v>48.109610600000003</v>
      </c>
      <c r="S367" s="141">
        <v>0</v>
      </c>
      <c r="T367" s="142">
        <f>S367*H367</f>
        <v>0</v>
      </c>
      <c r="AR367" s="143" t="s">
        <v>135</v>
      </c>
      <c r="AT367" s="143" t="s">
        <v>142</v>
      </c>
      <c r="AU367" s="143" t="s">
        <v>87</v>
      </c>
      <c r="AY367" s="17" t="s">
        <v>136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85</v>
      </c>
      <c r="BK367" s="144">
        <f>ROUND(I367*H367,2)</f>
        <v>0</v>
      </c>
      <c r="BL367" s="17" t="s">
        <v>135</v>
      </c>
      <c r="BM367" s="143" t="s">
        <v>624</v>
      </c>
    </row>
    <row r="368" spans="2:65" s="1" customFormat="1" ht="19.2">
      <c r="B368" s="32"/>
      <c r="D368" s="145" t="s">
        <v>149</v>
      </c>
      <c r="F368" s="146" t="s">
        <v>625</v>
      </c>
      <c r="I368" s="147"/>
      <c r="L368" s="32"/>
      <c r="M368" s="148"/>
      <c r="T368" s="56"/>
      <c r="AT368" s="17" t="s">
        <v>149</v>
      </c>
      <c r="AU368" s="17" t="s">
        <v>87</v>
      </c>
    </row>
    <row r="369" spans="2:65" s="13" customFormat="1">
      <c r="B369" s="155"/>
      <c r="D369" s="145" t="s">
        <v>150</v>
      </c>
      <c r="E369" s="156" t="s">
        <v>1</v>
      </c>
      <c r="F369" s="157" t="s">
        <v>626</v>
      </c>
      <c r="H369" s="158">
        <v>61.63</v>
      </c>
      <c r="I369" s="159"/>
      <c r="L369" s="155"/>
      <c r="M369" s="160"/>
      <c r="T369" s="161"/>
      <c r="AT369" s="156" t="s">
        <v>150</v>
      </c>
      <c r="AU369" s="156" t="s">
        <v>87</v>
      </c>
      <c r="AV369" s="13" t="s">
        <v>87</v>
      </c>
      <c r="AW369" s="13" t="s">
        <v>33</v>
      </c>
      <c r="AX369" s="13" t="s">
        <v>85</v>
      </c>
      <c r="AY369" s="156" t="s">
        <v>136</v>
      </c>
    </row>
    <row r="370" spans="2:65" s="12" customFormat="1">
      <c r="B370" s="149"/>
      <c r="D370" s="145" t="s">
        <v>150</v>
      </c>
      <c r="E370" s="150" t="s">
        <v>1</v>
      </c>
      <c r="F370" s="151" t="s">
        <v>627</v>
      </c>
      <c r="H370" s="150" t="s">
        <v>1</v>
      </c>
      <c r="I370" s="152"/>
      <c r="L370" s="149"/>
      <c r="M370" s="153"/>
      <c r="T370" s="154"/>
      <c r="AT370" s="150" t="s">
        <v>150</v>
      </c>
      <c r="AU370" s="150" t="s">
        <v>87</v>
      </c>
      <c r="AV370" s="12" t="s">
        <v>85</v>
      </c>
      <c r="AW370" s="12" t="s">
        <v>33</v>
      </c>
      <c r="AX370" s="12" t="s">
        <v>77</v>
      </c>
      <c r="AY370" s="150" t="s">
        <v>136</v>
      </c>
    </row>
    <row r="371" spans="2:65" s="11" customFormat="1" ht="22.95" customHeight="1">
      <c r="B371" s="120"/>
      <c r="D371" s="121" t="s">
        <v>76</v>
      </c>
      <c r="E371" s="130" t="s">
        <v>139</v>
      </c>
      <c r="F371" s="130" t="s">
        <v>628</v>
      </c>
      <c r="I371" s="123"/>
      <c r="J371" s="131">
        <f>BK371</f>
        <v>0</v>
      </c>
      <c r="L371" s="120"/>
      <c r="M371" s="125"/>
      <c r="P371" s="126">
        <f>SUM(P372:P441)</f>
        <v>0</v>
      </c>
      <c r="R371" s="126">
        <f>SUM(R372:R441)</f>
        <v>89.793806199999992</v>
      </c>
      <c r="T371" s="127">
        <f>SUM(T372:T441)</f>
        <v>0</v>
      </c>
      <c r="AR371" s="121" t="s">
        <v>85</v>
      </c>
      <c r="AT371" s="128" t="s">
        <v>76</v>
      </c>
      <c r="AU371" s="128" t="s">
        <v>85</v>
      </c>
      <c r="AY371" s="121" t="s">
        <v>136</v>
      </c>
      <c r="BK371" s="129">
        <f>SUM(BK372:BK441)</f>
        <v>0</v>
      </c>
    </row>
    <row r="372" spans="2:65" s="1" customFormat="1" ht="16.5" customHeight="1">
      <c r="B372" s="32"/>
      <c r="C372" s="132" t="s">
        <v>629</v>
      </c>
      <c r="D372" s="132" t="s">
        <v>142</v>
      </c>
      <c r="E372" s="133" t="s">
        <v>630</v>
      </c>
      <c r="F372" s="134" t="s">
        <v>631</v>
      </c>
      <c r="G372" s="135" t="s">
        <v>250</v>
      </c>
      <c r="H372" s="136">
        <v>814.38</v>
      </c>
      <c r="I372" s="137"/>
      <c r="J372" s="138">
        <f>ROUND(I372*H372,2)</f>
        <v>0</v>
      </c>
      <c r="K372" s="134" t="s">
        <v>146</v>
      </c>
      <c r="L372" s="32"/>
      <c r="M372" s="139" t="s">
        <v>1</v>
      </c>
      <c r="N372" s="140" t="s">
        <v>42</v>
      </c>
      <c r="P372" s="141">
        <f>O372*H372</f>
        <v>0</v>
      </c>
      <c r="Q372" s="141">
        <v>0</v>
      </c>
      <c r="R372" s="141">
        <f>Q372*H372</f>
        <v>0</v>
      </c>
      <c r="S372" s="141">
        <v>0</v>
      </c>
      <c r="T372" s="142">
        <f>S372*H372</f>
        <v>0</v>
      </c>
      <c r="AR372" s="143" t="s">
        <v>135</v>
      </c>
      <c r="AT372" s="143" t="s">
        <v>142</v>
      </c>
      <c r="AU372" s="143" t="s">
        <v>87</v>
      </c>
      <c r="AY372" s="17" t="s">
        <v>136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85</v>
      </c>
      <c r="BK372" s="144">
        <f>ROUND(I372*H372,2)</f>
        <v>0</v>
      </c>
      <c r="BL372" s="17" t="s">
        <v>135</v>
      </c>
      <c r="BM372" s="143" t="s">
        <v>632</v>
      </c>
    </row>
    <row r="373" spans="2:65" s="1" customFormat="1">
      <c r="B373" s="32"/>
      <c r="D373" s="145" t="s">
        <v>149</v>
      </c>
      <c r="F373" s="146" t="s">
        <v>633</v>
      </c>
      <c r="I373" s="147"/>
      <c r="L373" s="32"/>
      <c r="M373" s="148"/>
      <c r="T373" s="56"/>
      <c r="AT373" s="17" t="s">
        <v>149</v>
      </c>
      <c r="AU373" s="17" t="s">
        <v>87</v>
      </c>
    </row>
    <row r="374" spans="2:65" s="12" customFormat="1">
      <c r="B374" s="149"/>
      <c r="D374" s="145" t="s">
        <v>150</v>
      </c>
      <c r="E374" s="150" t="s">
        <v>1</v>
      </c>
      <c r="F374" s="151" t="s">
        <v>634</v>
      </c>
      <c r="H374" s="150" t="s">
        <v>1</v>
      </c>
      <c r="I374" s="152"/>
      <c r="L374" s="149"/>
      <c r="M374" s="153"/>
      <c r="T374" s="154"/>
      <c r="AT374" s="150" t="s">
        <v>150</v>
      </c>
      <c r="AU374" s="150" t="s">
        <v>87</v>
      </c>
      <c r="AV374" s="12" t="s">
        <v>85</v>
      </c>
      <c r="AW374" s="12" t="s">
        <v>33</v>
      </c>
      <c r="AX374" s="12" t="s">
        <v>77</v>
      </c>
      <c r="AY374" s="150" t="s">
        <v>136</v>
      </c>
    </row>
    <row r="375" spans="2:65" s="13" customFormat="1">
      <c r="B375" s="155"/>
      <c r="D375" s="145" t="s">
        <v>150</v>
      </c>
      <c r="E375" s="156" t="s">
        <v>1</v>
      </c>
      <c r="F375" s="157" t="s">
        <v>635</v>
      </c>
      <c r="H375" s="158">
        <v>814.38</v>
      </c>
      <c r="I375" s="159"/>
      <c r="L375" s="155"/>
      <c r="M375" s="160"/>
      <c r="T375" s="161"/>
      <c r="AT375" s="156" t="s">
        <v>150</v>
      </c>
      <c r="AU375" s="156" t="s">
        <v>87</v>
      </c>
      <c r="AV375" s="13" t="s">
        <v>87</v>
      </c>
      <c r="AW375" s="13" t="s">
        <v>33</v>
      </c>
      <c r="AX375" s="13" t="s">
        <v>85</v>
      </c>
      <c r="AY375" s="156" t="s">
        <v>136</v>
      </c>
    </row>
    <row r="376" spans="2:65" s="1" customFormat="1" ht="16.5" customHeight="1">
      <c r="B376" s="32"/>
      <c r="C376" s="132" t="s">
        <v>636</v>
      </c>
      <c r="D376" s="132" t="s">
        <v>142</v>
      </c>
      <c r="E376" s="133" t="s">
        <v>637</v>
      </c>
      <c r="F376" s="134" t="s">
        <v>638</v>
      </c>
      <c r="G376" s="135" t="s">
        <v>250</v>
      </c>
      <c r="H376" s="136">
        <v>73.459999999999994</v>
      </c>
      <c r="I376" s="137"/>
      <c r="J376" s="138">
        <f>ROUND(I376*H376,2)</f>
        <v>0</v>
      </c>
      <c r="K376" s="134" t="s">
        <v>146</v>
      </c>
      <c r="L376" s="32"/>
      <c r="M376" s="139" t="s">
        <v>1</v>
      </c>
      <c r="N376" s="140" t="s">
        <v>42</v>
      </c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143" t="s">
        <v>135</v>
      </c>
      <c r="AT376" s="143" t="s">
        <v>142</v>
      </c>
      <c r="AU376" s="143" t="s">
        <v>87</v>
      </c>
      <c r="AY376" s="17" t="s">
        <v>136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85</v>
      </c>
      <c r="BK376" s="144">
        <f>ROUND(I376*H376,2)</f>
        <v>0</v>
      </c>
      <c r="BL376" s="17" t="s">
        <v>135</v>
      </c>
      <c r="BM376" s="143" t="s">
        <v>639</v>
      </c>
    </row>
    <row r="377" spans="2:65" s="1" customFormat="1">
      <c r="B377" s="32"/>
      <c r="D377" s="145" t="s">
        <v>149</v>
      </c>
      <c r="F377" s="146" t="s">
        <v>640</v>
      </c>
      <c r="I377" s="147"/>
      <c r="L377" s="32"/>
      <c r="M377" s="148"/>
      <c r="T377" s="56"/>
      <c r="AT377" s="17" t="s">
        <v>149</v>
      </c>
      <c r="AU377" s="17" t="s">
        <v>87</v>
      </c>
    </row>
    <row r="378" spans="2:65" s="12" customFormat="1">
      <c r="B378" s="149"/>
      <c r="D378" s="145" t="s">
        <v>150</v>
      </c>
      <c r="E378" s="150" t="s">
        <v>1</v>
      </c>
      <c r="F378" s="151" t="s">
        <v>641</v>
      </c>
      <c r="H378" s="150" t="s">
        <v>1</v>
      </c>
      <c r="I378" s="152"/>
      <c r="L378" s="149"/>
      <c r="M378" s="153"/>
      <c r="T378" s="154"/>
      <c r="AT378" s="150" t="s">
        <v>150</v>
      </c>
      <c r="AU378" s="150" t="s">
        <v>87</v>
      </c>
      <c r="AV378" s="12" t="s">
        <v>85</v>
      </c>
      <c r="AW378" s="12" t="s">
        <v>33</v>
      </c>
      <c r="AX378" s="12" t="s">
        <v>77</v>
      </c>
      <c r="AY378" s="150" t="s">
        <v>136</v>
      </c>
    </row>
    <row r="379" spans="2:65" s="13" customFormat="1">
      <c r="B379" s="155"/>
      <c r="D379" s="145" t="s">
        <v>150</v>
      </c>
      <c r="E379" s="156" t="s">
        <v>1</v>
      </c>
      <c r="F379" s="157" t="s">
        <v>642</v>
      </c>
      <c r="H379" s="158">
        <v>73.459999999999994</v>
      </c>
      <c r="I379" s="159"/>
      <c r="L379" s="155"/>
      <c r="M379" s="160"/>
      <c r="T379" s="161"/>
      <c r="AT379" s="156" t="s">
        <v>150</v>
      </c>
      <c r="AU379" s="156" t="s">
        <v>87</v>
      </c>
      <c r="AV379" s="13" t="s">
        <v>87</v>
      </c>
      <c r="AW379" s="13" t="s">
        <v>33</v>
      </c>
      <c r="AX379" s="13" t="s">
        <v>85</v>
      </c>
      <c r="AY379" s="156" t="s">
        <v>136</v>
      </c>
    </row>
    <row r="380" spans="2:65" s="1" customFormat="1" ht="16.5" customHeight="1">
      <c r="B380" s="32"/>
      <c r="C380" s="132" t="s">
        <v>643</v>
      </c>
      <c r="D380" s="132" t="s">
        <v>142</v>
      </c>
      <c r="E380" s="133" t="s">
        <v>644</v>
      </c>
      <c r="F380" s="134" t="s">
        <v>645</v>
      </c>
      <c r="G380" s="135" t="s">
        <v>250</v>
      </c>
      <c r="H380" s="136">
        <v>814.38</v>
      </c>
      <c r="I380" s="137"/>
      <c r="J380" s="138">
        <f>ROUND(I380*H380,2)</f>
        <v>0</v>
      </c>
      <c r="K380" s="134" t="s">
        <v>146</v>
      </c>
      <c r="L380" s="32"/>
      <c r="M380" s="139" t="s">
        <v>1</v>
      </c>
      <c r="N380" s="140" t="s">
        <v>42</v>
      </c>
      <c r="P380" s="141">
        <f>O380*H380</f>
        <v>0</v>
      </c>
      <c r="Q380" s="141">
        <v>0</v>
      </c>
      <c r="R380" s="141">
        <f>Q380*H380</f>
        <v>0</v>
      </c>
      <c r="S380" s="141">
        <v>0</v>
      </c>
      <c r="T380" s="142">
        <f>S380*H380</f>
        <v>0</v>
      </c>
      <c r="AR380" s="143" t="s">
        <v>135</v>
      </c>
      <c r="AT380" s="143" t="s">
        <v>142</v>
      </c>
      <c r="AU380" s="143" t="s">
        <v>87</v>
      </c>
      <c r="AY380" s="17" t="s">
        <v>136</v>
      </c>
      <c r="BE380" s="144">
        <f>IF(N380="základní",J380,0)</f>
        <v>0</v>
      </c>
      <c r="BF380" s="144">
        <f>IF(N380="snížená",J380,0)</f>
        <v>0</v>
      </c>
      <c r="BG380" s="144">
        <f>IF(N380="zákl. přenesená",J380,0)</f>
        <v>0</v>
      </c>
      <c r="BH380" s="144">
        <f>IF(N380="sníž. přenesená",J380,0)</f>
        <v>0</v>
      </c>
      <c r="BI380" s="144">
        <f>IF(N380="nulová",J380,0)</f>
        <v>0</v>
      </c>
      <c r="BJ380" s="17" t="s">
        <v>85</v>
      </c>
      <c r="BK380" s="144">
        <f>ROUND(I380*H380,2)</f>
        <v>0</v>
      </c>
      <c r="BL380" s="17" t="s">
        <v>135</v>
      </c>
      <c r="BM380" s="143" t="s">
        <v>646</v>
      </c>
    </row>
    <row r="381" spans="2:65" s="1" customFormat="1" ht="19.2">
      <c r="B381" s="32"/>
      <c r="D381" s="145" t="s">
        <v>149</v>
      </c>
      <c r="F381" s="146" t="s">
        <v>647</v>
      </c>
      <c r="I381" s="147"/>
      <c r="L381" s="32"/>
      <c r="M381" s="148"/>
      <c r="T381" s="56"/>
      <c r="AT381" s="17" t="s">
        <v>149</v>
      </c>
      <c r="AU381" s="17" t="s">
        <v>87</v>
      </c>
    </row>
    <row r="382" spans="2:65" s="12" customFormat="1">
      <c r="B382" s="149"/>
      <c r="D382" s="145" t="s">
        <v>150</v>
      </c>
      <c r="E382" s="150" t="s">
        <v>1</v>
      </c>
      <c r="F382" s="151" t="s">
        <v>648</v>
      </c>
      <c r="H382" s="150" t="s">
        <v>1</v>
      </c>
      <c r="I382" s="152"/>
      <c r="L382" s="149"/>
      <c r="M382" s="153"/>
      <c r="T382" s="154"/>
      <c r="AT382" s="150" t="s">
        <v>150</v>
      </c>
      <c r="AU382" s="150" t="s">
        <v>87</v>
      </c>
      <c r="AV382" s="12" t="s">
        <v>85</v>
      </c>
      <c r="AW382" s="12" t="s">
        <v>33</v>
      </c>
      <c r="AX382" s="12" t="s">
        <v>77</v>
      </c>
      <c r="AY382" s="150" t="s">
        <v>136</v>
      </c>
    </row>
    <row r="383" spans="2:65" s="13" customFormat="1">
      <c r="B383" s="155"/>
      <c r="D383" s="145" t="s">
        <v>150</v>
      </c>
      <c r="E383" s="156" t="s">
        <v>1</v>
      </c>
      <c r="F383" s="157" t="s">
        <v>635</v>
      </c>
      <c r="H383" s="158">
        <v>814.38</v>
      </c>
      <c r="I383" s="159"/>
      <c r="L383" s="155"/>
      <c r="M383" s="160"/>
      <c r="T383" s="161"/>
      <c r="AT383" s="156" t="s">
        <v>150</v>
      </c>
      <c r="AU383" s="156" t="s">
        <v>87</v>
      </c>
      <c r="AV383" s="13" t="s">
        <v>87</v>
      </c>
      <c r="AW383" s="13" t="s">
        <v>33</v>
      </c>
      <c r="AX383" s="13" t="s">
        <v>85</v>
      </c>
      <c r="AY383" s="156" t="s">
        <v>136</v>
      </c>
    </row>
    <row r="384" spans="2:65" s="1" customFormat="1" ht="21.75" customHeight="1">
      <c r="B384" s="32"/>
      <c r="C384" s="132" t="s">
        <v>649</v>
      </c>
      <c r="D384" s="132" t="s">
        <v>142</v>
      </c>
      <c r="E384" s="133" t="s">
        <v>650</v>
      </c>
      <c r="F384" s="134" t="s">
        <v>651</v>
      </c>
      <c r="G384" s="135" t="s">
        <v>250</v>
      </c>
      <c r="H384" s="136">
        <v>814.38</v>
      </c>
      <c r="I384" s="137"/>
      <c r="J384" s="138">
        <f>ROUND(I384*H384,2)</f>
        <v>0</v>
      </c>
      <c r="K384" s="134" t="s">
        <v>146</v>
      </c>
      <c r="L384" s="32"/>
      <c r="M384" s="139" t="s">
        <v>1</v>
      </c>
      <c r="N384" s="140" t="s">
        <v>42</v>
      </c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143" t="s">
        <v>135</v>
      </c>
      <c r="AT384" s="143" t="s">
        <v>142</v>
      </c>
      <c r="AU384" s="143" t="s">
        <v>87</v>
      </c>
      <c r="AY384" s="17" t="s">
        <v>136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85</v>
      </c>
      <c r="BK384" s="144">
        <f>ROUND(I384*H384,2)</f>
        <v>0</v>
      </c>
      <c r="BL384" s="17" t="s">
        <v>135</v>
      </c>
      <c r="BM384" s="143" t="s">
        <v>652</v>
      </c>
    </row>
    <row r="385" spans="2:65" s="1" customFormat="1" ht="19.2">
      <c r="B385" s="32"/>
      <c r="D385" s="145" t="s">
        <v>149</v>
      </c>
      <c r="F385" s="146" t="s">
        <v>653</v>
      </c>
      <c r="I385" s="147"/>
      <c r="L385" s="32"/>
      <c r="M385" s="148"/>
      <c r="T385" s="56"/>
      <c r="AT385" s="17" t="s">
        <v>149</v>
      </c>
      <c r="AU385" s="17" t="s">
        <v>87</v>
      </c>
    </row>
    <row r="386" spans="2:65" s="12" customFormat="1">
      <c r="B386" s="149"/>
      <c r="D386" s="145" t="s">
        <v>150</v>
      </c>
      <c r="E386" s="150" t="s">
        <v>1</v>
      </c>
      <c r="F386" s="151" t="s">
        <v>654</v>
      </c>
      <c r="H386" s="150" t="s">
        <v>1</v>
      </c>
      <c r="I386" s="152"/>
      <c r="L386" s="149"/>
      <c r="M386" s="153"/>
      <c r="T386" s="154"/>
      <c r="AT386" s="150" t="s">
        <v>150</v>
      </c>
      <c r="AU386" s="150" t="s">
        <v>87</v>
      </c>
      <c r="AV386" s="12" t="s">
        <v>85</v>
      </c>
      <c r="AW386" s="12" t="s">
        <v>33</v>
      </c>
      <c r="AX386" s="12" t="s">
        <v>77</v>
      </c>
      <c r="AY386" s="150" t="s">
        <v>136</v>
      </c>
    </row>
    <row r="387" spans="2:65" s="12" customFormat="1">
      <c r="B387" s="149"/>
      <c r="D387" s="145" t="s">
        <v>150</v>
      </c>
      <c r="E387" s="150" t="s">
        <v>1</v>
      </c>
      <c r="F387" s="151" t="s">
        <v>655</v>
      </c>
      <c r="H387" s="150" t="s">
        <v>1</v>
      </c>
      <c r="I387" s="152"/>
      <c r="L387" s="149"/>
      <c r="M387" s="153"/>
      <c r="T387" s="154"/>
      <c r="AT387" s="150" t="s">
        <v>150</v>
      </c>
      <c r="AU387" s="150" t="s">
        <v>87</v>
      </c>
      <c r="AV387" s="12" t="s">
        <v>85</v>
      </c>
      <c r="AW387" s="12" t="s">
        <v>33</v>
      </c>
      <c r="AX387" s="12" t="s">
        <v>77</v>
      </c>
      <c r="AY387" s="150" t="s">
        <v>136</v>
      </c>
    </row>
    <row r="388" spans="2:65" s="12" customFormat="1">
      <c r="B388" s="149"/>
      <c r="D388" s="145" t="s">
        <v>150</v>
      </c>
      <c r="E388" s="150" t="s">
        <v>1</v>
      </c>
      <c r="F388" s="151" t="s">
        <v>656</v>
      </c>
      <c r="H388" s="150" t="s">
        <v>1</v>
      </c>
      <c r="I388" s="152"/>
      <c r="L388" s="149"/>
      <c r="M388" s="153"/>
      <c r="T388" s="154"/>
      <c r="AT388" s="150" t="s">
        <v>150</v>
      </c>
      <c r="AU388" s="150" t="s">
        <v>87</v>
      </c>
      <c r="AV388" s="12" t="s">
        <v>85</v>
      </c>
      <c r="AW388" s="12" t="s">
        <v>33</v>
      </c>
      <c r="AX388" s="12" t="s">
        <v>77</v>
      </c>
      <c r="AY388" s="150" t="s">
        <v>136</v>
      </c>
    </row>
    <row r="389" spans="2:65" s="13" customFormat="1">
      <c r="B389" s="155"/>
      <c r="D389" s="145" t="s">
        <v>150</v>
      </c>
      <c r="E389" s="156" t="s">
        <v>1</v>
      </c>
      <c r="F389" s="157" t="s">
        <v>657</v>
      </c>
      <c r="H389" s="158">
        <v>814.38</v>
      </c>
      <c r="I389" s="159"/>
      <c r="L389" s="155"/>
      <c r="M389" s="160"/>
      <c r="T389" s="161"/>
      <c r="AT389" s="156" t="s">
        <v>150</v>
      </c>
      <c r="AU389" s="156" t="s">
        <v>87</v>
      </c>
      <c r="AV389" s="13" t="s">
        <v>87</v>
      </c>
      <c r="AW389" s="13" t="s">
        <v>33</v>
      </c>
      <c r="AX389" s="13" t="s">
        <v>85</v>
      </c>
      <c r="AY389" s="156" t="s">
        <v>136</v>
      </c>
    </row>
    <row r="390" spans="2:65" s="1" customFormat="1" ht="24.15" customHeight="1">
      <c r="B390" s="32"/>
      <c r="C390" s="132" t="s">
        <v>658</v>
      </c>
      <c r="D390" s="132" t="s">
        <v>142</v>
      </c>
      <c r="E390" s="133" t="s">
        <v>659</v>
      </c>
      <c r="F390" s="134" t="s">
        <v>660</v>
      </c>
      <c r="G390" s="135" t="s">
        <v>250</v>
      </c>
      <c r="H390" s="136">
        <v>814.38</v>
      </c>
      <c r="I390" s="137"/>
      <c r="J390" s="138">
        <f>ROUND(I390*H390,2)</f>
        <v>0</v>
      </c>
      <c r="K390" s="134" t="s">
        <v>146</v>
      </c>
      <c r="L390" s="32"/>
      <c r="M390" s="139" t="s">
        <v>1</v>
      </c>
      <c r="N390" s="140" t="s">
        <v>42</v>
      </c>
      <c r="P390" s="141">
        <f>O390*H390</f>
        <v>0</v>
      </c>
      <c r="Q390" s="141">
        <v>0</v>
      </c>
      <c r="R390" s="141">
        <f>Q390*H390</f>
        <v>0</v>
      </c>
      <c r="S390" s="141">
        <v>0</v>
      </c>
      <c r="T390" s="142">
        <f>S390*H390</f>
        <v>0</v>
      </c>
      <c r="AR390" s="143" t="s">
        <v>135</v>
      </c>
      <c r="AT390" s="143" t="s">
        <v>142</v>
      </c>
      <c r="AU390" s="143" t="s">
        <v>87</v>
      </c>
      <c r="AY390" s="17" t="s">
        <v>136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85</v>
      </c>
      <c r="BK390" s="144">
        <f>ROUND(I390*H390,2)</f>
        <v>0</v>
      </c>
      <c r="BL390" s="17" t="s">
        <v>135</v>
      </c>
      <c r="BM390" s="143" t="s">
        <v>661</v>
      </c>
    </row>
    <row r="391" spans="2:65" s="1" customFormat="1" ht="19.2">
      <c r="B391" s="32"/>
      <c r="D391" s="145" t="s">
        <v>149</v>
      </c>
      <c r="F391" s="146" t="s">
        <v>662</v>
      </c>
      <c r="I391" s="147"/>
      <c r="L391" s="32"/>
      <c r="M391" s="148"/>
      <c r="T391" s="56"/>
      <c r="AT391" s="17" t="s">
        <v>149</v>
      </c>
      <c r="AU391" s="17" t="s">
        <v>87</v>
      </c>
    </row>
    <row r="392" spans="2:65" s="12" customFormat="1">
      <c r="B392" s="149"/>
      <c r="D392" s="145" t="s">
        <v>150</v>
      </c>
      <c r="E392" s="150" t="s">
        <v>1</v>
      </c>
      <c r="F392" s="151" t="s">
        <v>663</v>
      </c>
      <c r="H392" s="150" t="s">
        <v>1</v>
      </c>
      <c r="I392" s="152"/>
      <c r="L392" s="149"/>
      <c r="M392" s="153"/>
      <c r="T392" s="154"/>
      <c r="AT392" s="150" t="s">
        <v>150</v>
      </c>
      <c r="AU392" s="150" t="s">
        <v>87</v>
      </c>
      <c r="AV392" s="12" t="s">
        <v>85</v>
      </c>
      <c r="AW392" s="12" t="s">
        <v>33</v>
      </c>
      <c r="AX392" s="12" t="s">
        <v>77</v>
      </c>
      <c r="AY392" s="150" t="s">
        <v>136</v>
      </c>
    </row>
    <row r="393" spans="2:65" s="12" customFormat="1">
      <c r="B393" s="149"/>
      <c r="D393" s="145" t="s">
        <v>150</v>
      </c>
      <c r="E393" s="150" t="s">
        <v>1</v>
      </c>
      <c r="F393" s="151" t="s">
        <v>664</v>
      </c>
      <c r="H393" s="150" t="s">
        <v>1</v>
      </c>
      <c r="I393" s="152"/>
      <c r="L393" s="149"/>
      <c r="M393" s="153"/>
      <c r="T393" s="154"/>
      <c r="AT393" s="150" t="s">
        <v>150</v>
      </c>
      <c r="AU393" s="150" t="s">
        <v>87</v>
      </c>
      <c r="AV393" s="12" t="s">
        <v>85</v>
      </c>
      <c r="AW393" s="12" t="s">
        <v>33</v>
      </c>
      <c r="AX393" s="12" t="s">
        <v>77</v>
      </c>
      <c r="AY393" s="150" t="s">
        <v>136</v>
      </c>
    </row>
    <row r="394" spans="2:65" s="13" customFormat="1">
      <c r="B394" s="155"/>
      <c r="D394" s="145" t="s">
        <v>150</v>
      </c>
      <c r="E394" s="156" t="s">
        <v>1</v>
      </c>
      <c r="F394" s="157" t="s">
        <v>657</v>
      </c>
      <c r="H394" s="158">
        <v>814.38</v>
      </c>
      <c r="I394" s="159"/>
      <c r="L394" s="155"/>
      <c r="M394" s="160"/>
      <c r="T394" s="161"/>
      <c r="AT394" s="156" t="s">
        <v>150</v>
      </c>
      <c r="AU394" s="156" t="s">
        <v>87</v>
      </c>
      <c r="AV394" s="13" t="s">
        <v>87</v>
      </c>
      <c r="AW394" s="13" t="s">
        <v>33</v>
      </c>
      <c r="AX394" s="13" t="s">
        <v>85</v>
      </c>
      <c r="AY394" s="156" t="s">
        <v>136</v>
      </c>
    </row>
    <row r="395" spans="2:65" s="1" customFormat="1" ht="16.5" customHeight="1">
      <c r="B395" s="32"/>
      <c r="C395" s="172" t="s">
        <v>665</v>
      </c>
      <c r="D395" s="172" t="s">
        <v>420</v>
      </c>
      <c r="E395" s="173" t="s">
        <v>465</v>
      </c>
      <c r="F395" s="174" t="s">
        <v>466</v>
      </c>
      <c r="G395" s="175" t="s">
        <v>401</v>
      </c>
      <c r="H395" s="176">
        <v>32.26</v>
      </c>
      <c r="I395" s="177"/>
      <c r="J395" s="178">
        <f>ROUND(I395*H395,2)</f>
        <v>0</v>
      </c>
      <c r="K395" s="174" t="s">
        <v>146</v>
      </c>
      <c r="L395" s="179"/>
      <c r="M395" s="180" t="s">
        <v>1</v>
      </c>
      <c r="N395" s="181" t="s">
        <v>42</v>
      </c>
      <c r="P395" s="141">
        <f>O395*H395</f>
        <v>0</v>
      </c>
      <c r="Q395" s="141">
        <v>1</v>
      </c>
      <c r="R395" s="141">
        <f>Q395*H395</f>
        <v>32.26</v>
      </c>
      <c r="S395" s="141">
        <v>0</v>
      </c>
      <c r="T395" s="142">
        <f>S395*H395</f>
        <v>0</v>
      </c>
      <c r="AR395" s="143" t="s">
        <v>189</v>
      </c>
      <c r="AT395" s="143" t="s">
        <v>420</v>
      </c>
      <c r="AU395" s="143" t="s">
        <v>87</v>
      </c>
      <c r="AY395" s="17" t="s">
        <v>136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85</v>
      </c>
      <c r="BK395" s="144">
        <f>ROUND(I395*H395,2)</f>
        <v>0</v>
      </c>
      <c r="BL395" s="17" t="s">
        <v>135</v>
      </c>
      <c r="BM395" s="143" t="s">
        <v>666</v>
      </c>
    </row>
    <row r="396" spans="2:65" s="1" customFormat="1">
      <c r="B396" s="32"/>
      <c r="D396" s="145" t="s">
        <v>149</v>
      </c>
      <c r="F396" s="146" t="s">
        <v>466</v>
      </c>
      <c r="I396" s="147"/>
      <c r="L396" s="32"/>
      <c r="M396" s="148"/>
      <c r="T396" s="56"/>
      <c r="AT396" s="17" t="s">
        <v>149</v>
      </c>
      <c r="AU396" s="17" t="s">
        <v>87</v>
      </c>
    </row>
    <row r="397" spans="2:65" s="12" customFormat="1">
      <c r="B397" s="149"/>
      <c r="D397" s="145" t="s">
        <v>150</v>
      </c>
      <c r="E397" s="150" t="s">
        <v>1</v>
      </c>
      <c r="F397" s="151" t="s">
        <v>667</v>
      </c>
      <c r="H397" s="150" t="s">
        <v>1</v>
      </c>
      <c r="I397" s="152"/>
      <c r="L397" s="149"/>
      <c r="M397" s="153"/>
      <c r="T397" s="154"/>
      <c r="AT397" s="150" t="s">
        <v>150</v>
      </c>
      <c r="AU397" s="150" t="s">
        <v>87</v>
      </c>
      <c r="AV397" s="12" t="s">
        <v>85</v>
      </c>
      <c r="AW397" s="12" t="s">
        <v>33</v>
      </c>
      <c r="AX397" s="12" t="s">
        <v>77</v>
      </c>
      <c r="AY397" s="150" t="s">
        <v>136</v>
      </c>
    </row>
    <row r="398" spans="2:65" s="13" customFormat="1">
      <c r="B398" s="155"/>
      <c r="D398" s="145" t="s">
        <v>150</v>
      </c>
      <c r="E398" s="156" t="s">
        <v>1</v>
      </c>
      <c r="F398" s="157" t="s">
        <v>668</v>
      </c>
      <c r="H398" s="158">
        <v>32.26</v>
      </c>
      <c r="I398" s="159"/>
      <c r="L398" s="155"/>
      <c r="M398" s="160"/>
      <c r="T398" s="161"/>
      <c r="AT398" s="156" t="s">
        <v>150</v>
      </c>
      <c r="AU398" s="156" t="s">
        <v>87</v>
      </c>
      <c r="AV398" s="13" t="s">
        <v>87</v>
      </c>
      <c r="AW398" s="13" t="s">
        <v>33</v>
      </c>
      <c r="AX398" s="13" t="s">
        <v>85</v>
      </c>
      <c r="AY398" s="156" t="s">
        <v>136</v>
      </c>
    </row>
    <row r="399" spans="2:65" s="1" customFormat="1" ht="16.5" customHeight="1">
      <c r="B399" s="32"/>
      <c r="C399" s="172" t="s">
        <v>669</v>
      </c>
      <c r="D399" s="172" t="s">
        <v>420</v>
      </c>
      <c r="E399" s="173" t="s">
        <v>670</v>
      </c>
      <c r="F399" s="174" t="s">
        <v>671</v>
      </c>
      <c r="G399" s="175" t="s">
        <v>401</v>
      </c>
      <c r="H399" s="176">
        <v>17.916</v>
      </c>
      <c r="I399" s="177"/>
      <c r="J399" s="178">
        <f>ROUND(I399*H399,2)</f>
        <v>0</v>
      </c>
      <c r="K399" s="174" t="s">
        <v>146</v>
      </c>
      <c r="L399" s="179"/>
      <c r="M399" s="180" t="s">
        <v>1</v>
      </c>
      <c r="N399" s="181" t="s">
        <v>42</v>
      </c>
      <c r="P399" s="141">
        <f>O399*H399</f>
        <v>0</v>
      </c>
      <c r="Q399" s="141">
        <v>1</v>
      </c>
      <c r="R399" s="141">
        <f>Q399*H399</f>
        <v>17.916</v>
      </c>
      <c r="S399" s="141">
        <v>0</v>
      </c>
      <c r="T399" s="142">
        <f>S399*H399</f>
        <v>0</v>
      </c>
      <c r="AR399" s="143" t="s">
        <v>189</v>
      </c>
      <c r="AT399" s="143" t="s">
        <v>420</v>
      </c>
      <c r="AU399" s="143" t="s">
        <v>87</v>
      </c>
      <c r="AY399" s="17" t="s">
        <v>136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7" t="s">
        <v>85</v>
      </c>
      <c r="BK399" s="144">
        <f>ROUND(I399*H399,2)</f>
        <v>0</v>
      </c>
      <c r="BL399" s="17" t="s">
        <v>135</v>
      </c>
      <c r="BM399" s="143" t="s">
        <v>672</v>
      </c>
    </row>
    <row r="400" spans="2:65" s="1" customFormat="1">
      <c r="B400" s="32"/>
      <c r="D400" s="145" t="s">
        <v>149</v>
      </c>
      <c r="F400" s="146" t="s">
        <v>671</v>
      </c>
      <c r="I400" s="147"/>
      <c r="L400" s="32"/>
      <c r="M400" s="148"/>
      <c r="T400" s="56"/>
      <c r="AT400" s="17" t="s">
        <v>149</v>
      </c>
      <c r="AU400" s="17" t="s">
        <v>87</v>
      </c>
    </row>
    <row r="401" spans="2:65" s="13" customFormat="1">
      <c r="B401" s="155"/>
      <c r="D401" s="145" t="s">
        <v>150</v>
      </c>
      <c r="E401" s="156" t="s">
        <v>1</v>
      </c>
      <c r="F401" s="157" t="s">
        <v>673</v>
      </c>
      <c r="H401" s="158">
        <v>17.916</v>
      </c>
      <c r="I401" s="159"/>
      <c r="L401" s="155"/>
      <c r="M401" s="160"/>
      <c r="T401" s="161"/>
      <c r="AT401" s="156" t="s">
        <v>150</v>
      </c>
      <c r="AU401" s="156" t="s">
        <v>87</v>
      </c>
      <c r="AV401" s="13" t="s">
        <v>87</v>
      </c>
      <c r="AW401" s="13" t="s">
        <v>33</v>
      </c>
      <c r="AX401" s="13" t="s">
        <v>85</v>
      </c>
      <c r="AY401" s="156" t="s">
        <v>136</v>
      </c>
    </row>
    <row r="402" spans="2:65" s="1" customFormat="1" ht="16.5" customHeight="1">
      <c r="B402" s="32"/>
      <c r="C402" s="172" t="s">
        <v>674</v>
      </c>
      <c r="D402" s="172" t="s">
        <v>420</v>
      </c>
      <c r="E402" s="173" t="s">
        <v>675</v>
      </c>
      <c r="F402" s="174" t="s">
        <v>676</v>
      </c>
      <c r="G402" s="175" t="s">
        <v>401</v>
      </c>
      <c r="H402" s="176">
        <v>14.333</v>
      </c>
      <c r="I402" s="177"/>
      <c r="J402" s="178">
        <f>ROUND(I402*H402,2)</f>
        <v>0</v>
      </c>
      <c r="K402" s="174" t="s">
        <v>677</v>
      </c>
      <c r="L402" s="179"/>
      <c r="M402" s="180" t="s">
        <v>1</v>
      </c>
      <c r="N402" s="181" t="s">
        <v>42</v>
      </c>
      <c r="P402" s="141">
        <f>O402*H402</f>
        <v>0</v>
      </c>
      <c r="Q402" s="141">
        <v>1</v>
      </c>
      <c r="R402" s="141">
        <f>Q402*H402</f>
        <v>14.333</v>
      </c>
      <c r="S402" s="141">
        <v>0</v>
      </c>
      <c r="T402" s="142">
        <f>S402*H402</f>
        <v>0</v>
      </c>
      <c r="AR402" s="143" t="s">
        <v>189</v>
      </c>
      <c r="AT402" s="143" t="s">
        <v>420</v>
      </c>
      <c r="AU402" s="143" t="s">
        <v>87</v>
      </c>
      <c r="AY402" s="17" t="s">
        <v>136</v>
      </c>
      <c r="BE402" s="144">
        <f>IF(N402="základní",J402,0)</f>
        <v>0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7" t="s">
        <v>85</v>
      </c>
      <c r="BK402" s="144">
        <f>ROUND(I402*H402,2)</f>
        <v>0</v>
      </c>
      <c r="BL402" s="17" t="s">
        <v>135</v>
      </c>
      <c r="BM402" s="143" t="s">
        <v>678</v>
      </c>
    </row>
    <row r="403" spans="2:65" s="1" customFormat="1">
      <c r="B403" s="32"/>
      <c r="D403" s="145" t="s">
        <v>149</v>
      </c>
      <c r="F403" s="146" t="s">
        <v>676</v>
      </c>
      <c r="I403" s="147"/>
      <c r="L403" s="32"/>
      <c r="M403" s="148"/>
      <c r="T403" s="56"/>
      <c r="AT403" s="17" t="s">
        <v>149</v>
      </c>
      <c r="AU403" s="17" t="s">
        <v>87</v>
      </c>
    </row>
    <row r="404" spans="2:65" s="12" customFormat="1">
      <c r="B404" s="149"/>
      <c r="D404" s="145" t="s">
        <v>150</v>
      </c>
      <c r="E404" s="150" t="s">
        <v>1</v>
      </c>
      <c r="F404" s="151" t="s">
        <v>679</v>
      </c>
      <c r="H404" s="150" t="s">
        <v>1</v>
      </c>
      <c r="I404" s="152"/>
      <c r="L404" s="149"/>
      <c r="M404" s="153"/>
      <c r="T404" s="154"/>
      <c r="AT404" s="150" t="s">
        <v>150</v>
      </c>
      <c r="AU404" s="150" t="s">
        <v>87</v>
      </c>
      <c r="AV404" s="12" t="s">
        <v>85</v>
      </c>
      <c r="AW404" s="12" t="s">
        <v>33</v>
      </c>
      <c r="AX404" s="12" t="s">
        <v>77</v>
      </c>
      <c r="AY404" s="150" t="s">
        <v>136</v>
      </c>
    </row>
    <row r="405" spans="2:65" s="13" customFormat="1">
      <c r="B405" s="155"/>
      <c r="D405" s="145" t="s">
        <v>150</v>
      </c>
      <c r="E405" s="156" t="s">
        <v>1</v>
      </c>
      <c r="F405" s="157" t="s">
        <v>680</v>
      </c>
      <c r="H405" s="158">
        <v>14.333</v>
      </c>
      <c r="I405" s="159"/>
      <c r="L405" s="155"/>
      <c r="M405" s="160"/>
      <c r="T405" s="161"/>
      <c r="AT405" s="156" t="s">
        <v>150</v>
      </c>
      <c r="AU405" s="156" t="s">
        <v>87</v>
      </c>
      <c r="AV405" s="13" t="s">
        <v>87</v>
      </c>
      <c r="AW405" s="13" t="s">
        <v>33</v>
      </c>
      <c r="AX405" s="13" t="s">
        <v>85</v>
      </c>
      <c r="AY405" s="156" t="s">
        <v>136</v>
      </c>
    </row>
    <row r="406" spans="2:65" s="1" customFormat="1" ht="16.5" customHeight="1">
      <c r="B406" s="32"/>
      <c r="C406" s="132" t="s">
        <v>681</v>
      </c>
      <c r="D406" s="132" t="s">
        <v>142</v>
      </c>
      <c r="E406" s="133" t="s">
        <v>682</v>
      </c>
      <c r="F406" s="134" t="s">
        <v>683</v>
      </c>
      <c r="G406" s="135" t="s">
        <v>250</v>
      </c>
      <c r="H406" s="136">
        <v>14.4</v>
      </c>
      <c r="I406" s="137"/>
      <c r="J406" s="138">
        <f>ROUND(I406*H406,2)</f>
        <v>0</v>
      </c>
      <c r="K406" s="134" t="s">
        <v>146</v>
      </c>
      <c r="L406" s="32"/>
      <c r="M406" s="139" t="s">
        <v>1</v>
      </c>
      <c r="N406" s="140" t="s">
        <v>42</v>
      </c>
      <c r="P406" s="141">
        <f>O406*H406</f>
        <v>0</v>
      </c>
      <c r="Q406" s="141">
        <v>0.23</v>
      </c>
      <c r="R406" s="141">
        <f>Q406*H406</f>
        <v>3.3120000000000003</v>
      </c>
      <c r="S406" s="141">
        <v>0</v>
      </c>
      <c r="T406" s="142">
        <f>S406*H406</f>
        <v>0</v>
      </c>
      <c r="AR406" s="143" t="s">
        <v>135</v>
      </c>
      <c r="AT406" s="143" t="s">
        <v>142</v>
      </c>
      <c r="AU406" s="143" t="s">
        <v>87</v>
      </c>
      <c r="AY406" s="17" t="s">
        <v>136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17" t="s">
        <v>85</v>
      </c>
      <c r="BK406" s="144">
        <f>ROUND(I406*H406,2)</f>
        <v>0</v>
      </c>
      <c r="BL406" s="17" t="s">
        <v>135</v>
      </c>
      <c r="BM406" s="143" t="s">
        <v>684</v>
      </c>
    </row>
    <row r="407" spans="2:65" s="1" customFormat="1">
      <c r="B407" s="32"/>
      <c r="D407" s="145" t="s">
        <v>149</v>
      </c>
      <c r="F407" s="146" t="s">
        <v>685</v>
      </c>
      <c r="I407" s="147"/>
      <c r="L407" s="32"/>
      <c r="M407" s="148"/>
      <c r="T407" s="56"/>
      <c r="AT407" s="17" t="s">
        <v>149</v>
      </c>
      <c r="AU407" s="17" t="s">
        <v>87</v>
      </c>
    </row>
    <row r="408" spans="2:65" s="13" customFormat="1">
      <c r="B408" s="155"/>
      <c r="D408" s="145" t="s">
        <v>150</v>
      </c>
      <c r="E408" s="156" t="s">
        <v>1</v>
      </c>
      <c r="F408" s="157" t="s">
        <v>686</v>
      </c>
      <c r="H408" s="158">
        <v>14.4</v>
      </c>
      <c r="I408" s="159"/>
      <c r="L408" s="155"/>
      <c r="M408" s="160"/>
      <c r="T408" s="161"/>
      <c r="AT408" s="156" t="s">
        <v>150</v>
      </c>
      <c r="AU408" s="156" t="s">
        <v>87</v>
      </c>
      <c r="AV408" s="13" t="s">
        <v>87</v>
      </c>
      <c r="AW408" s="13" t="s">
        <v>33</v>
      </c>
      <c r="AX408" s="13" t="s">
        <v>85</v>
      </c>
      <c r="AY408" s="156" t="s">
        <v>136</v>
      </c>
    </row>
    <row r="409" spans="2:65" s="1" customFormat="1" ht="21.75" customHeight="1">
      <c r="B409" s="32"/>
      <c r="C409" s="132" t="s">
        <v>687</v>
      </c>
      <c r="D409" s="132" t="s">
        <v>142</v>
      </c>
      <c r="E409" s="133" t="s">
        <v>688</v>
      </c>
      <c r="F409" s="134" t="s">
        <v>689</v>
      </c>
      <c r="G409" s="135" t="s">
        <v>250</v>
      </c>
      <c r="H409" s="136">
        <v>12.18</v>
      </c>
      <c r="I409" s="137"/>
      <c r="J409" s="138">
        <f>ROUND(I409*H409,2)</f>
        <v>0</v>
      </c>
      <c r="K409" s="134" t="s">
        <v>146</v>
      </c>
      <c r="L409" s="32"/>
      <c r="M409" s="139" t="s">
        <v>1</v>
      </c>
      <c r="N409" s="140" t="s">
        <v>42</v>
      </c>
      <c r="P409" s="141">
        <f>O409*H409</f>
        <v>0</v>
      </c>
      <c r="Q409" s="141">
        <v>0.12966</v>
      </c>
      <c r="R409" s="141">
        <f>Q409*H409</f>
        <v>1.5792587999999999</v>
      </c>
      <c r="S409" s="141">
        <v>0</v>
      </c>
      <c r="T409" s="142">
        <f>S409*H409</f>
        <v>0</v>
      </c>
      <c r="AR409" s="143" t="s">
        <v>135</v>
      </c>
      <c r="AT409" s="143" t="s">
        <v>142</v>
      </c>
      <c r="AU409" s="143" t="s">
        <v>87</v>
      </c>
      <c r="AY409" s="17" t="s">
        <v>136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7" t="s">
        <v>85</v>
      </c>
      <c r="BK409" s="144">
        <f>ROUND(I409*H409,2)</f>
        <v>0</v>
      </c>
      <c r="BL409" s="17" t="s">
        <v>135</v>
      </c>
      <c r="BM409" s="143" t="s">
        <v>690</v>
      </c>
    </row>
    <row r="410" spans="2:65" s="1" customFormat="1" ht="19.2">
      <c r="B410" s="32"/>
      <c r="D410" s="145" t="s">
        <v>149</v>
      </c>
      <c r="F410" s="146" t="s">
        <v>691</v>
      </c>
      <c r="I410" s="147"/>
      <c r="L410" s="32"/>
      <c r="M410" s="148"/>
      <c r="T410" s="56"/>
      <c r="AT410" s="17" t="s">
        <v>149</v>
      </c>
      <c r="AU410" s="17" t="s">
        <v>87</v>
      </c>
    </row>
    <row r="411" spans="2:65" s="12" customFormat="1">
      <c r="B411" s="149"/>
      <c r="D411" s="145" t="s">
        <v>150</v>
      </c>
      <c r="E411" s="150" t="s">
        <v>1</v>
      </c>
      <c r="F411" s="151" t="s">
        <v>692</v>
      </c>
      <c r="H411" s="150" t="s">
        <v>1</v>
      </c>
      <c r="I411" s="152"/>
      <c r="L411" s="149"/>
      <c r="M411" s="153"/>
      <c r="T411" s="154"/>
      <c r="AT411" s="150" t="s">
        <v>150</v>
      </c>
      <c r="AU411" s="150" t="s">
        <v>87</v>
      </c>
      <c r="AV411" s="12" t="s">
        <v>85</v>
      </c>
      <c r="AW411" s="12" t="s">
        <v>33</v>
      </c>
      <c r="AX411" s="12" t="s">
        <v>77</v>
      </c>
      <c r="AY411" s="150" t="s">
        <v>136</v>
      </c>
    </row>
    <row r="412" spans="2:65" s="13" customFormat="1">
      <c r="B412" s="155"/>
      <c r="D412" s="145" t="s">
        <v>150</v>
      </c>
      <c r="E412" s="156" t="s">
        <v>1</v>
      </c>
      <c r="F412" s="157" t="s">
        <v>693</v>
      </c>
      <c r="H412" s="158">
        <v>12.18</v>
      </c>
      <c r="I412" s="159"/>
      <c r="L412" s="155"/>
      <c r="M412" s="160"/>
      <c r="T412" s="161"/>
      <c r="AT412" s="156" t="s">
        <v>150</v>
      </c>
      <c r="AU412" s="156" t="s">
        <v>87</v>
      </c>
      <c r="AV412" s="13" t="s">
        <v>87</v>
      </c>
      <c r="AW412" s="13" t="s">
        <v>33</v>
      </c>
      <c r="AX412" s="13" t="s">
        <v>85</v>
      </c>
      <c r="AY412" s="156" t="s">
        <v>136</v>
      </c>
    </row>
    <row r="413" spans="2:65" s="1" customFormat="1" ht="16.5" customHeight="1">
      <c r="B413" s="32"/>
      <c r="C413" s="132" t="s">
        <v>694</v>
      </c>
      <c r="D413" s="132" t="s">
        <v>142</v>
      </c>
      <c r="E413" s="133" t="s">
        <v>695</v>
      </c>
      <c r="F413" s="134" t="s">
        <v>696</v>
      </c>
      <c r="G413" s="135" t="s">
        <v>250</v>
      </c>
      <c r="H413" s="136">
        <v>814.38</v>
      </c>
      <c r="I413" s="137"/>
      <c r="J413" s="138">
        <f>ROUND(I413*H413,2)</f>
        <v>0</v>
      </c>
      <c r="K413" s="134" t="s">
        <v>677</v>
      </c>
      <c r="L413" s="32"/>
      <c r="M413" s="139" t="s">
        <v>1</v>
      </c>
      <c r="N413" s="140" t="s">
        <v>42</v>
      </c>
      <c r="P413" s="141">
        <f>O413*H413</f>
        <v>0</v>
      </c>
      <c r="Q413" s="141">
        <v>0</v>
      </c>
      <c r="R413" s="141">
        <f>Q413*H413</f>
        <v>0</v>
      </c>
      <c r="S413" s="141">
        <v>0</v>
      </c>
      <c r="T413" s="142">
        <f>S413*H413</f>
        <v>0</v>
      </c>
      <c r="AR413" s="143" t="s">
        <v>135</v>
      </c>
      <c r="AT413" s="143" t="s">
        <v>142</v>
      </c>
      <c r="AU413" s="143" t="s">
        <v>87</v>
      </c>
      <c r="AY413" s="17" t="s">
        <v>136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85</v>
      </c>
      <c r="BK413" s="144">
        <f>ROUND(I413*H413,2)</f>
        <v>0</v>
      </c>
      <c r="BL413" s="17" t="s">
        <v>135</v>
      </c>
      <c r="BM413" s="143" t="s">
        <v>697</v>
      </c>
    </row>
    <row r="414" spans="2:65" s="1" customFormat="1">
      <c r="B414" s="32"/>
      <c r="D414" s="145" t="s">
        <v>149</v>
      </c>
      <c r="F414" s="146" t="s">
        <v>698</v>
      </c>
      <c r="I414" s="147"/>
      <c r="L414" s="32"/>
      <c r="M414" s="148"/>
      <c r="T414" s="56"/>
      <c r="AT414" s="17" t="s">
        <v>149</v>
      </c>
      <c r="AU414" s="17" t="s">
        <v>87</v>
      </c>
    </row>
    <row r="415" spans="2:65" s="12" customFormat="1">
      <c r="B415" s="149"/>
      <c r="D415" s="145" t="s">
        <v>150</v>
      </c>
      <c r="E415" s="150" t="s">
        <v>1</v>
      </c>
      <c r="F415" s="151" t="s">
        <v>699</v>
      </c>
      <c r="H415" s="150" t="s">
        <v>1</v>
      </c>
      <c r="I415" s="152"/>
      <c r="L415" s="149"/>
      <c r="M415" s="153"/>
      <c r="T415" s="154"/>
      <c r="AT415" s="150" t="s">
        <v>150</v>
      </c>
      <c r="AU415" s="150" t="s">
        <v>87</v>
      </c>
      <c r="AV415" s="12" t="s">
        <v>85</v>
      </c>
      <c r="AW415" s="12" t="s">
        <v>33</v>
      </c>
      <c r="AX415" s="12" t="s">
        <v>77</v>
      </c>
      <c r="AY415" s="150" t="s">
        <v>136</v>
      </c>
    </row>
    <row r="416" spans="2:65" s="13" customFormat="1">
      <c r="B416" s="155"/>
      <c r="D416" s="145" t="s">
        <v>150</v>
      </c>
      <c r="E416" s="156" t="s">
        <v>1</v>
      </c>
      <c r="F416" s="157" t="s">
        <v>700</v>
      </c>
      <c r="H416" s="158">
        <v>814.38</v>
      </c>
      <c r="I416" s="159"/>
      <c r="L416" s="155"/>
      <c r="M416" s="160"/>
      <c r="T416" s="161"/>
      <c r="AT416" s="156" t="s">
        <v>150</v>
      </c>
      <c r="AU416" s="156" t="s">
        <v>87</v>
      </c>
      <c r="AV416" s="13" t="s">
        <v>87</v>
      </c>
      <c r="AW416" s="13" t="s">
        <v>33</v>
      </c>
      <c r="AX416" s="13" t="s">
        <v>85</v>
      </c>
      <c r="AY416" s="156" t="s">
        <v>136</v>
      </c>
    </row>
    <row r="417" spans="2:65" s="1" customFormat="1" ht="16.5" customHeight="1">
      <c r="B417" s="32"/>
      <c r="C417" s="132" t="s">
        <v>701</v>
      </c>
      <c r="D417" s="132" t="s">
        <v>142</v>
      </c>
      <c r="E417" s="133" t="s">
        <v>702</v>
      </c>
      <c r="F417" s="134" t="s">
        <v>703</v>
      </c>
      <c r="G417" s="135" t="s">
        <v>250</v>
      </c>
      <c r="H417" s="136">
        <v>814.38</v>
      </c>
      <c r="I417" s="137"/>
      <c r="J417" s="138">
        <f>ROUND(I417*H417,2)</f>
        <v>0</v>
      </c>
      <c r="K417" s="134" t="s">
        <v>146</v>
      </c>
      <c r="L417" s="32"/>
      <c r="M417" s="139" t="s">
        <v>1</v>
      </c>
      <c r="N417" s="140" t="s">
        <v>42</v>
      </c>
      <c r="P417" s="141">
        <f>O417*H417</f>
        <v>0</v>
      </c>
      <c r="Q417" s="141">
        <v>0</v>
      </c>
      <c r="R417" s="141">
        <f>Q417*H417</f>
        <v>0</v>
      </c>
      <c r="S417" s="141">
        <v>0</v>
      </c>
      <c r="T417" s="142">
        <f>S417*H417</f>
        <v>0</v>
      </c>
      <c r="AR417" s="143" t="s">
        <v>135</v>
      </c>
      <c r="AT417" s="143" t="s">
        <v>142</v>
      </c>
      <c r="AU417" s="143" t="s">
        <v>87</v>
      </c>
      <c r="AY417" s="17" t="s">
        <v>136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7" t="s">
        <v>85</v>
      </c>
      <c r="BK417" s="144">
        <f>ROUND(I417*H417,2)</f>
        <v>0</v>
      </c>
      <c r="BL417" s="17" t="s">
        <v>135</v>
      </c>
      <c r="BM417" s="143" t="s">
        <v>704</v>
      </c>
    </row>
    <row r="418" spans="2:65" s="1" customFormat="1">
      <c r="B418" s="32"/>
      <c r="D418" s="145" t="s">
        <v>149</v>
      </c>
      <c r="F418" s="146" t="s">
        <v>705</v>
      </c>
      <c r="I418" s="147"/>
      <c r="L418" s="32"/>
      <c r="M418" s="148"/>
      <c r="T418" s="56"/>
      <c r="AT418" s="17" t="s">
        <v>149</v>
      </c>
      <c r="AU418" s="17" t="s">
        <v>87</v>
      </c>
    </row>
    <row r="419" spans="2:65" s="12" customFormat="1">
      <c r="B419" s="149"/>
      <c r="D419" s="145" t="s">
        <v>150</v>
      </c>
      <c r="E419" s="150" t="s">
        <v>1</v>
      </c>
      <c r="F419" s="151" t="s">
        <v>706</v>
      </c>
      <c r="H419" s="150" t="s">
        <v>1</v>
      </c>
      <c r="I419" s="152"/>
      <c r="L419" s="149"/>
      <c r="M419" s="153"/>
      <c r="T419" s="154"/>
      <c r="AT419" s="150" t="s">
        <v>150</v>
      </c>
      <c r="AU419" s="150" t="s">
        <v>87</v>
      </c>
      <c r="AV419" s="12" t="s">
        <v>85</v>
      </c>
      <c r="AW419" s="12" t="s">
        <v>33</v>
      </c>
      <c r="AX419" s="12" t="s">
        <v>77</v>
      </c>
      <c r="AY419" s="150" t="s">
        <v>136</v>
      </c>
    </row>
    <row r="420" spans="2:65" s="13" customFormat="1">
      <c r="B420" s="155"/>
      <c r="D420" s="145" t="s">
        <v>150</v>
      </c>
      <c r="E420" s="156" t="s">
        <v>1</v>
      </c>
      <c r="F420" s="157" t="s">
        <v>700</v>
      </c>
      <c r="H420" s="158">
        <v>814.38</v>
      </c>
      <c r="I420" s="159"/>
      <c r="L420" s="155"/>
      <c r="M420" s="160"/>
      <c r="T420" s="161"/>
      <c r="AT420" s="156" t="s">
        <v>150</v>
      </c>
      <c r="AU420" s="156" t="s">
        <v>87</v>
      </c>
      <c r="AV420" s="13" t="s">
        <v>87</v>
      </c>
      <c r="AW420" s="13" t="s">
        <v>33</v>
      </c>
      <c r="AX420" s="13" t="s">
        <v>85</v>
      </c>
      <c r="AY420" s="156" t="s">
        <v>136</v>
      </c>
    </row>
    <row r="421" spans="2:65" s="1" customFormat="1" ht="16.5" customHeight="1">
      <c r="B421" s="32"/>
      <c r="C421" s="132" t="s">
        <v>707</v>
      </c>
      <c r="D421" s="132" t="s">
        <v>142</v>
      </c>
      <c r="E421" s="133" t="s">
        <v>708</v>
      </c>
      <c r="F421" s="134" t="s">
        <v>709</v>
      </c>
      <c r="G421" s="135" t="s">
        <v>250</v>
      </c>
      <c r="H421" s="136">
        <v>12.18</v>
      </c>
      <c r="I421" s="137"/>
      <c r="J421" s="138">
        <f>ROUND(I421*H421,2)</f>
        <v>0</v>
      </c>
      <c r="K421" s="134" t="s">
        <v>146</v>
      </c>
      <c r="L421" s="32"/>
      <c r="M421" s="139" t="s">
        <v>1</v>
      </c>
      <c r="N421" s="140" t="s">
        <v>42</v>
      </c>
      <c r="P421" s="141">
        <f>O421*H421</f>
        <v>0</v>
      </c>
      <c r="Q421" s="141">
        <v>0</v>
      </c>
      <c r="R421" s="141">
        <f>Q421*H421</f>
        <v>0</v>
      </c>
      <c r="S421" s="141">
        <v>0</v>
      </c>
      <c r="T421" s="142">
        <f>S421*H421</f>
        <v>0</v>
      </c>
      <c r="AR421" s="143" t="s">
        <v>135</v>
      </c>
      <c r="AT421" s="143" t="s">
        <v>142</v>
      </c>
      <c r="AU421" s="143" t="s">
        <v>87</v>
      </c>
      <c r="AY421" s="17" t="s">
        <v>136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7" t="s">
        <v>85</v>
      </c>
      <c r="BK421" s="144">
        <f>ROUND(I421*H421,2)</f>
        <v>0</v>
      </c>
      <c r="BL421" s="17" t="s">
        <v>135</v>
      </c>
      <c r="BM421" s="143" t="s">
        <v>710</v>
      </c>
    </row>
    <row r="422" spans="2:65" s="1" customFormat="1">
      <c r="B422" s="32"/>
      <c r="D422" s="145" t="s">
        <v>149</v>
      </c>
      <c r="F422" s="146" t="s">
        <v>711</v>
      </c>
      <c r="I422" s="147"/>
      <c r="L422" s="32"/>
      <c r="M422" s="148"/>
      <c r="T422" s="56"/>
      <c r="AT422" s="17" t="s">
        <v>149</v>
      </c>
      <c r="AU422" s="17" t="s">
        <v>87</v>
      </c>
    </row>
    <row r="423" spans="2:65" s="12" customFormat="1">
      <c r="B423" s="149"/>
      <c r="D423" s="145" t="s">
        <v>150</v>
      </c>
      <c r="E423" s="150" t="s">
        <v>1</v>
      </c>
      <c r="F423" s="151" t="s">
        <v>712</v>
      </c>
      <c r="H423" s="150" t="s">
        <v>1</v>
      </c>
      <c r="I423" s="152"/>
      <c r="L423" s="149"/>
      <c r="M423" s="153"/>
      <c r="T423" s="154"/>
      <c r="AT423" s="150" t="s">
        <v>150</v>
      </c>
      <c r="AU423" s="150" t="s">
        <v>87</v>
      </c>
      <c r="AV423" s="12" t="s">
        <v>85</v>
      </c>
      <c r="AW423" s="12" t="s">
        <v>33</v>
      </c>
      <c r="AX423" s="12" t="s">
        <v>77</v>
      </c>
      <c r="AY423" s="150" t="s">
        <v>136</v>
      </c>
    </row>
    <row r="424" spans="2:65" s="13" customFormat="1">
      <c r="B424" s="155"/>
      <c r="D424" s="145" t="s">
        <v>150</v>
      </c>
      <c r="E424" s="156" t="s">
        <v>1</v>
      </c>
      <c r="F424" s="157" t="s">
        <v>713</v>
      </c>
      <c r="H424" s="158">
        <v>12.18</v>
      </c>
      <c r="I424" s="159"/>
      <c r="L424" s="155"/>
      <c r="M424" s="160"/>
      <c r="T424" s="161"/>
      <c r="AT424" s="156" t="s">
        <v>150</v>
      </c>
      <c r="AU424" s="156" t="s">
        <v>87</v>
      </c>
      <c r="AV424" s="13" t="s">
        <v>87</v>
      </c>
      <c r="AW424" s="13" t="s">
        <v>33</v>
      </c>
      <c r="AX424" s="13" t="s">
        <v>85</v>
      </c>
      <c r="AY424" s="156" t="s">
        <v>136</v>
      </c>
    </row>
    <row r="425" spans="2:65" s="1" customFormat="1" ht="21.75" customHeight="1">
      <c r="B425" s="32"/>
      <c r="C425" s="132" t="s">
        <v>714</v>
      </c>
      <c r="D425" s="132" t="s">
        <v>142</v>
      </c>
      <c r="E425" s="133" t="s">
        <v>715</v>
      </c>
      <c r="F425" s="134" t="s">
        <v>716</v>
      </c>
      <c r="G425" s="135" t="s">
        <v>250</v>
      </c>
      <c r="H425" s="136">
        <v>814.38</v>
      </c>
      <c r="I425" s="137"/>
      <c r="J425" s="138">
        <f>ROUND(I425*H425,2)</f>
        <v>0</v>
      </c>
      <c r="K425" s="134" t="s">
        <v>146</v>
      </c>
      <c r="L425" s="32"/>
      <c r="M425" s="139" t="s">
        <v>1</v>
      </c>
      <c r="N425" s="140" t="s">
        <v>42</v>
      </c>
      <c r="P425" s="141">
        <f>O425*H425</f>
        <v>0</v>
      </c>
      <c r="Q425" s="141">
        <v>0</v>
      </c>
      <c r="R425" s="141">
        <f>Q425*H425</f>
        <v>0</v>
      </c>
      <c r="S425" s="141">
        <v>0</v>
      </c>
      <c r="T425" s="142">
        <f>S425*H425</f>
        <v>0</v>
      </c>
      <c r="AR425" s="143" t="s">
        <v>135</v>
      </c>
      <c r="AT425" s="143" t="s">
        <v>142</v>
      </c>
      <c r="AU425" s="143" t="s">
        <v>87</v>
      </c>
      <c r="AY425" s="17" t="s">
        <v>136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85</v>
      </c>
      <c r="BK425" s="144">
        <f>ROUND(I425*H425,2)</f>
        <v>0</v>
      </c>
      <c r="BL425" s="17" t="s">
        <v>135</v>
      </c>
      <c r="BM425" s="143" t="s">
        <v>717</v>
      </c>
    </row>
    <row r="426" spans="2:65" s="1" customFormat="1" ht="19.2">
      <c r="B426" s="32"/>
      <c r="D426" s="145" t="s">
        <v>149</v>
      </c>
      <c r="F426" s="146" t="s">
        <v>718</v>
      </c>
      <c r="I426" s="147"/>
      <c r="L426" s="32"/>
      <c r="M426" s="148"/>
      <c r="T426" s="56"/>
      <c r="AT426" s="17" t="s">
        <v>149</v>
      </c>
      <c r="AU426" s="17" t="s">
        <v>87</v>
      </c>
    </row>
    <row r="427" spans="2:65" s="12" customFormat="1">
      <c r="B427" s="149"/>
      <c r="D427" s="145" t="s">
        <v>150</v>
      </c>
      <c r="E427" s="150" t="s">
        <v>1</v>
      </c>
      <c r="F427" s="151" t="s">
        <v>719</v>
      </c>
      <c r="H427" s="150" t="s">
        <v>1</v>
      </c>
      <c r="I427" s="152"/>
      <c r="L427" s="149"/>
      <c r="M427" s="153"/>
      <c r="T427" s="154"/>
      <c r="AT427" s="150" t="s">
        <v>150</v>
      </c>
      <c r="AU427" s="150" t="s">
        <v>87</v>
      </c>
      <c r="AV427" s="12" t="s">
        <v>85</v>
      </c>
      <c r="AW427" s="12" t="s">
        <v>33</v>
      </c>
      <c r="AX427" s="12" t="s">
        <v>77</v>
      </c>
      <c r="AY427" s="150" t="s">
        <v>136</v>
      </c>
    </row>
    <row r="428" spans="2:65" s="13" customFormat="1">
      <c r="B428" s="155"/>
      <c r="D428" s="145" t="s">
        <v>150</v>
      </c>
      <c r="E428" s="156" t="s">
        <v>1</v>
      </c>
      <c r="F428" s="157" t="s">
        <v>700</v>
      </c>
      <c r="H428" s="158">
        <v>814.38</v>
      </c>
      <c r="I428" s="159"/>
      <c r="L428" s="155"/>
      <c r="M428" s="160"/>
      <c r="T428" s="161"/>
      <c r="AT428" s="156" t="s">
        <v>150</v>
      </c>
      <c r="AU428" s="156" t="s">
        <v>87</v>
      </c>
      <c r="AV428" s="13" t="s">
        <v>87</v>
      </c>
      <c r="AW428" s="13" t="s">
        <v>33</v>
      </c>
      <c r="AX428" s="13" t="s">
        <v>85</v>
      </c>
      <c r="AY428" s="156" t="s">
        <v>136</v>
      </c>
    </row>
    <row r="429" spans="2:65" s="1" customFormat="1" ht="16.5" customHeight="1">
      <c r="B429" s="32"/>
      <c r="C429" s="132" t="s">
        <v>720</v>
      </c>
      <c r="D429" s="132" t="s">
        <v>142</v>
      </c>
      <c r="E429" s="133" t="s">
        <v>721</v>
      </c>
      <c r="F429" s="134" t="s">
        <v>722</v>
      </c>
      <c r="G429" s="135" t="s">
        <v>250</v>
      </c>
      <c r="H429" s="136">
        <v>1.91</v>
      </c>
      <c r="I429" s="137"/>
      <c r="J429" s="138">
        <f>ROUND(I429*H429,2)</f>
        <v>0</v>
      </c>
      <c r="K429" s="134" t="s">
        <v>146</v>
      </c>
      <c r="L429" s="32"/>
      <c r="M429" s="139" t="s">
        <v>1</v>
      </c>
      <c r="N429" s="140" t="s">
        <v>42</v>
      </c>
      <c r="P429" s="141">
        <f>O429*H429</f>
        <v>0</v>
      </c>
      <c r="Q429" s="141">
        <v>0.1837</v>
      </c>
      <c r="R429" s="141">
        <f>Q429*H429</f>
        <v>0.35086699999999998</v>
      </c>
      <c r="S429" s="141">
        <v>0</v>
      </c>
      <c r="T429" s="142">
        <f>S429*H429</f>
        <v>0</v>
      </c>
      <c r="AR429" s="143" t="s">
        <v>135</v>
      </c>
      <c r="AT429" s="143" t="s">
        <v>142</v>
      </c>
      <c r="AU429" s="143" t="s">
        <v>87</v>
      </c>
      <c r="AY429" s="17" t="s">
        <v>136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7" t="s">
        <v>85</v>
      </c>
      <c r="BK429" s="144">
        <f>ROUND(I429*H429,2)</f>
        <v>0</v>
      </c>
      <c r="BL429" s="17" t="s">
        <v>135</v>
      </c>
      <c r="BM429" s="143" t="s">
        <v>723</v>
      </c>
    </row>
    <row r="430" spans="2:65" s="1" customFormat="1" ht="19.2">
      <c r="B430" s="32"/>
      <c r="D430" s="145" t="s">
        <v>149</v>
      </c>
      <c r="F430" s="146" t="s">
        <v>724</v>
      </c>
      <c r="I430" s="147"/>
      <c r="L430" s="32"/>
      <c r="M430" s="148"/>
      <c r="T430" s="56"/>
      <c r="AT430" s="17" t="s">
        <v>149</v>
      </c>
      <c r="AU430" s="17" t="s">
        <v>87</v>
      </c>
    </row>
    <row r="431" spans="2:65" s="13" customFormat="1">
      <c r="B431" s="155"/>
      <c r="D431" s="145" t="s">
        <v>150</v>
      </c>
      <c r="E431" s="156" t="s">
        <v>1</v>
      </c>
      <c r="F431" s="157" t="s">
        <v>725</v>
      </c>
      <c r="H431" s="158">
        <v>1.91</v>
      </c>
      <c r="I431" s="159"/>
      <c r="L431" s="155"/>
      <c r="M431" s="160"/>
      <c r="T431" s="161"/>
      <c r="AT431" s="156" t="s">
        <v>150</v>
      </c>
      <c r="AU431" s="156" t="s">
        <v>87</v>
      </c>
      <c r="AV431" s="13" t="s">
        <v>87</v>
      </c>
      <c r="AW431" s="13" t="s">
        <v>33</v>
      </c>
      <c r="AX431" s="13" t="s">
        <v>85</v>
      </c>
      <c r="AY431" s="156" t="s">
        <v>136</v>
      </c>
    </row>
    <row r="432" spans="2:65" s="12" customFormat="1">
      <c r="B432" s="149"/>
      <c r="D432" s="145" t="s">
        <v>150</v>
      </c>
      <c r="E432" s="150" t="s">
        <v>1</v>
      </c>
      <c r="F432" s="151" t="s">
        <v>726</v>
      </c>
      <c r="H432" s="150" t="s">
        <v>1</v>
      </c>
      <c r="I432" s="152"/>
      <c r="L432" s="149"/>
      <c r="M432" s="153"/>
      <c r="T432" s="154"/>
      <c r="AT432" s="150" t="s">
        <v>150</v>
      </c>
      <c r="AU432" s="150" t="s">
        <v>87</v>
      </c>
      <c r="AV432" s="12" t="s">
        <v>85</v>
      </c>
      <c r="AW432" s="12" t="s">
        <v>33</v>
      </c>
      <c r="AX432" s="12" t="s">
        <v>77</v>
      </c>
      <c r="AY432" s="150" t="s">
        <v>136</v>
      </c>
    </row>
    <row r="433" spans="2:65" s="1" customFormat="1" ht="16.5" customHeight="1">
      <c r="B433" s="32"/>
      <c r="C433" s="132" t="s">
        <v>727</v>
      </c>
      <c r="D433" s="132" t="s">
        <v>142</v>
      </c>
      <c r="E433" s="133" t="s">
        <v>728</v>
      </c>
      <c r="F433" s="134" t="s">
        <v>729</v>
      </c>
      <c r="G433" s="135" t="s">
        <v>250</v>
      </c>
      <c r="H433" s="136">
        <v>74.22</v>
      </c>
      <c r="I433" s="137"/>
      <c r="J433" s="138">
        <f>ROUND(I433*H433,2)</f>
        <v>0</v>
      </c>
      <c r="K433" s="134" t="s">
        <v>146</v>
      </c>
      <c r="L433" s="32"/>
      <c r="M433" s="139" t="s">
        <v>1</v>
      </c>
      <c r="N433" s="140" t="s">
        <v>42</v>
      </c>
      <c r="P433" s="141">
        <f>O433*H433</f>
        <v>0</v>
      </c>
      <c r="Q433" s="141">
        <v>9.0620000000000006E-2</v>
      </c>
      <c r="R433" s="141">
        <f>Q433*H433</f>
        <v>6.7258164000000003</v>
      </c>
      <c r="S433" s="141">
        <v>0</v>
      </c>
      <c r="T433" s="142">
        <f>S433*H433</f>
        <v>0</v>
      </c>
      <c r="AR433" s="143" t="s">
        <v>135</v>
      </c>
      <c r="AT433" s="143" t="s">
        <v>142</v>
      </c>
      <c r="AU433" s="143" t="s">
        <v>87</v>
      </c>
      <c r="AY433" s="17" t="s">
        <v>136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85</v>
      </c>
      <c r="BK433" s="144">
        <f>ROUND(I433*H433,2)</f>
        <v>0</v>
      </c>
      <c r="BL433" s="17" t="s">
        <v>135</v>
      </c>
      <c r="BM433" s="143" t="s">
        <v>730</v>
      </c>
    </row>
    <row r="434" spans="2:65" s="1" customFormat="1" ht="28.8">
      <c r="B434" s="32"/>
      <c r="D434" s="145" t="s">
        <v>149</v>
      </c>
      <c r="F434" s="146" t="s">
        <v>731</v>
      </c>
      <c r="I434" s="147"/>
      <c r="L434" s="32"/>
      <c r="M434" s="148"/>
      <c r="T434" s="56"/>
      <c r="AT434" s="17" t="s">
        <v>149</v>
      </c>
      <c r="AU434" s="17" t="s">
        <v>87</v>
      </c>
    </row>
    <row r="435" spans="2:65" s="13" customFormat="1">
      <c r="B435" s="155"/>
      <c r="D435" s="145" t="s">
        <v>150</v>
      </c>
      <c r="E435" s="156" t="s">
        <v>1</v>
      </c>
      <c r="F435" s="157" t="s">
        <v>732</v>
      </c>
      <c r="H435" s="158">
        <v>73.459999999999994</v>
      </c>
      <c r="I435" s="159"/>
      <c r="L435" s="155"/>
      <c r="M435" s="160"/>
      <c r="T435" s="161"/>
      <c r="AT435" s="156" t="s">
        <v>150</v>
      </c>
      <c r="AU435" s="156" t="s">
        <v>87</v>
      </c>
      <c r="AV435" s="13" t="s">
        <v>87</v>
      </c>
      <c r="AW435" s="13" t="s">
        <v>33</v>
      </c>
      <c r="AX435" s="13" t="s">
        <v>77</v>
      </c>
      <c r="AY435" s="156" t="s">
        <v>136</v>
      </c>
    </row>
    <row r="436" spans="2:65" s="13" customFormat="1">
      <c r="B436" s="155"/>
      <c r="D436" s="145" t="s">
        <v>150</v>
      </c>
      <c r="E436" s="156" t="s">
        <v>1</v>
      </c>
      <c r="F436" s="157" t="s">
        <v>733</v>
      </c>
      <c r="H436" s="158">
        <v>0.76</v>
      </c>
      <c r="I436" s="159"/>
      <c r="L436" s="155"/>
      <c r="M436" s="160"/>
      <c r="T436" s="161"/>
      <c r="AT436" s="156" t="s">
        <v>150</v>
      </c>
      <c r="AU436" s="156" t="s">
        <v>87</v>
      </c>
      <c r="AV436" s="13" t="s">
        <v>87</v>
      </c>
      <c r="AW436" s="13" t="s">
        <v>33</v>
      </c>
      <c r="AX436" s="13" t="s">
        <v>77</v>
      </c>
      <c r="AY436" s="156" t="s">
        <v>136</v>
      </c>
    </row>
    <row r="437" spans="2:65" s="14" customFormat="1">
      <c r="B437" s="165"/>
      <c r="D437" s="145" t="s">
        <v>150</v>
      </c>
      <c r="E437" s="166" t="s">
        <v>1</v>
      </c>
      <c r="F437" s="167" t="s">
        <v>277</v>
      </c>
      <c r="H437" s="168">
        <v>74.22</v>
      </c>
      <c r="I437" s="169"/>
      <c r="L437" s="165"/>
      <c r="M437" s="170"/>
      <c r="T437" s="171"/>
      <c r="AT437" s="166" t="s">
        <v>150</v>
      </c>
      <c r="AU437" s="166" t="s">
        <v>87</v>
      </c>
      <c r="AV437" s="14" t="s">
        <v>135</v>
      </c>
      <c r="AW437" s="14" t="s">
        <v>33</v>
      </c>
      <c r="AX437" s="14" t="s">
        <v>85</v>
      </c>
      <c r="AY437" s="166" t="s">
        <v>136</v>
      </c>
    </row>
    <row r="438" spans="2:65" s="1" customFormat="1" ht="16.5" customHeight="1">
      <c r="B438" s="32"/>
      <c r="C438" s="172" t="s">
        <v>734</v>
      </c>
      <c r="D438" s="172" t="s">
        <v>420</v>
      </c>
      <c r="E438" s="173" t="s">
        <v>735</v>
      </c>
      <c r="F438" s="174" t="s">
        <v>736</v>
      </c>
      <c r="G438" s="175" t="s">
        <v>250</v>
      </c>
      <c r="H438" s="176">
        <v>75.664000000000001</v>
      </c>
      <c r="I438" s="177"/>
      <c r="J438" s="178">
        <f>ROUND(I438*H438,2)</f>
        <v>0</v>
      </c>
      <c r="K438" s="174" t="s">
        <v>1</v>
      </c>
      <c r="L438" s="179"/>
      <c r="M438" s="180" t="s">
        <v>1</v>
      </c>
      <c r="N438" s="181" t="s">
        <v>42</v>
      </c>
      <c r="P438" s="141">
        <f>O438*H438</f>
        <v>0</v>
      </c>
      <c r="Q438" s="141">
        <v>0.17599999999999999</v>
      </c>
      <c r="R438" s="141">
        <f>Q438*H438</f>
        <v>13.316863999999999</v>
      </c>
      <c r="S438" s="141">
        <v>0</v>
      </c>
      <c r="T438" s="142">
        <f>S438*H438</f>
        <v>0</v>
      </c>
      <c r="AR438" s="143" t="s">
        <v>189</v>
      </c>
      <c r="AT438" s="143" t="s">
        <v>420</v>
      </c>
      <c r="AU438" s="143" t="s">
        <v>87</v>
      </c>
      <c r="AY438" s="17" t="s">
        <v>136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85</v>
      </c>
      <c r="BK438" s="144">
        <f>ROUND(I438*H438,2)</f>
        <v>0</v>
      </c>
      <c r="BL438" s="17" t="s">
        <v>135</v>
      </c>
      <c r="BM438" s="143" t="s">
        <v>737</v>
      </c>
    </row>
    <row r="439" spans="2:65" s="1" customFormat="1">
      <c r="B439" s="32"/>
      <c r="D439" s="145" t="s">
        <v>149</v>
      </c>
      <c r="F439" s="146" t="s">
        <v>736</v>
      </c>
      <c r="I439" s="147"/>
      <c r="L439" s="32"/>
      <c r="M439" s="148"/>
      <c r="T439" s="56"/>
      <c r="AT439" s="17" t="s">
        <v>149</v>
      </c>
      <c r="AU439" s="17" t="s">
        <v>87</v>
      </c>
    </row>
    <row r="440" spans="2:65" s="13" customFormat="1">
      <c r="B440" s="155"/>
      <c r="D440" s="145" t="s">
        <v>150</v>
      </c>
      <c r="E440" s="156" t="s">
        <v>1</v>
      </c>
      <c r="F440" s="157" t="s">
        <v>738</v>
      </c>
      <c r="H440" s="158">
        <v>73.459999999999994</v>
      </c>
      <c r="I440" s="159"/>
      <c r="L440" s="155"/>
      <c r="M440" s="160"/>
      <c r="T440" s="161"/>
      <c r="AT440" s="156" t="s">
        <v>150</v>
      </c>
      <c r="AU440" s="156" t="s">
        <v>87</v>
      </c>
      <c r="AV440" s="13" t="s">
        <v>87</v>
      </c>
      <c r="AW440" s="13" t="s">
        <v>33</v>
      </c>
      <c r="AX440" s="13" t="s">
        <v>85</v>
      </c>
      <c r="AY440" s="156" t="s">
        <v>136</v>
      </c>
    </row>
    <row r="441" spans="2:65" s="13" customFormat="1">
      <c r="B441" s="155"/>
      <c r="D441" s="145" t="s">
        <v>150</v>
      </c>
      <c r="F441" s="157" t="s">
        <v>739</v>
      </c>
      <c r="H441" s="158">
        <v>75.664000000000001</v>
      </c>
      <c r="I441" s="159"/>
      <c r="L441" s="155"/>
      <c r="M441" s="160"/>
      <c r="T441" s="161"/>
      <c r="AT441" s="156" t="s">
        <v>150</v>
      </c>
      <c r="AU441" s="156" t="s">
        <v>87</v>
      </c>
      <c r="AV441" s="13" t="s">
        <v>87</v>
      </c>
      <c r="AW441" s="13" t="s">
        <v>4</v>
      </c>
      <c r="AX441" s="13" t="s">
        <v>85</v>
      </c>
      <c r="AY441" s="156" t="s">
        <v>136</v>
      </c>
    </row>
    <row r="442" spans="2:65" s="11" customFormat="1" ht="22.95" customHeight="1">
      <c r="B442" s="120"/>
      <c r="D442" s="121" t="s">
        <v>76</v>
      </c>
      <c r="E442" s="130" t="s">
        <v>189</v>
      </c>
      <c r="F442" s="130" t="s">
        <v>740</v>
      </c>
      <c r="I442" s="123"/>
      <c r="J442" s="131">
        <f>BK442</f>
        <v>0</v>
      </c>
      <c r="L442" s="120"/>
      <c r="M442" s="125"/>
      <c r="P442" s="126">
        <f>SUM(P443:P487)</f>
        <v>0</v>
      </c>
      <c r="R442" s="126">
        <f>SUM(R443:R487)</f>
        <v>3.5825640000000001</v>
      </c>
      <c r="T442" s="127">
        <f>SUM(T443:T487)</f>
        <v>0.28499999999999998</v>
      </c>
      <c r="AR442" s="121" t="s">
        <v>85</v>
      </c>
      <c r="AT442" s="128" t="s">
        <v>76</v>
      </c>
      <c r="AU442" s="128" t="s">
        <v>85</v>
      </c>
      <c r="AY442" s="121" t="s">
        <v>136</v>
      </c>
      <c r="BK442" s="129">
        <f>SUM(BK443:BK487)</f>
        <v>0</v>
      </c>
    </row>
    <row r="443" spans="2:65" s="1" customFormat="1" ht="16.5" customHeight="1">
      <c r="B443" s="32"/>
      <c r="C443" s="132" t="s">
        <v>741</v>
      </c>
      <c r="D443" s="132" t="s">
        <v>142</v>
      </c>
      <c r="E443" s="133" t="s">
        <v>742</v>
      </c>
      <c r="F443" s="134" t="s">
        <v>743</v>
      </c>
      <c r="G443" s="135" t="s">
        <v>285</v>
      </c>
      <c r="H443" s="136">
        <v>5</v>
      </c>
      <c r="I443" s="137"/>
      <c r="J443" s="138">
        <f>ROUND(I443*H443,2)</f>
        <v>0</v>
      </c>
      <c r="K443" s="134" t="s">
        <v>146</v>
      </c>
      <c r="L443" s="32"/>
      <c r="M443" s="139" t="s">
        <v>1</v>
      </c>
      <c r="N443" s="140" t="s">
        <v>42</v>
      </c>
      <c r="P443" s="141">
        <f>O443*H443</f>
        <v>0</v>
      </c>
      <c r="Q443" s="141">
        <v>1.4400000000000001E-3</v>
      </c>
      <c r="R443" s="141">
        <f>Q443*H443</f>
        <v>7.2000000000000007E-3</v>
      </c>
      <c r="S443" s="141">
        <v>0</v>
      </c>
      <c r="T443" s="142">
        <f>S443*H443</f>
        <v>0</v>
      </c>
      <c r="AR443" s="143" t="s">
        <v>135</v>
      </c>
      <c r="AT443" s="143" t="s">
        <v>142</v>
      </c>
      <c r="AU443" s="143" t="s">
        <v>87</v>
      </c>
      <c r="AY443" s="17" t="s">
        <v>136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7" t="s">
        <v>85</v>
      </c>
      <c r="BK443" s="144">
        <f>ROUND(I443*H443,2)</f>
        <v>0</v>
      </c>
      <c r="BL443" s="17" t="s">
        <v>135</v>
      </c>
      <c r="BM443" s="143" t="s">
        <v>744</v>
      </c>
    </row>
    <row r="444" spans="2:65" s="1" customFormat="1" ht="19.2">
      <c r="B444" s="32"/>
      <c r="D444" s="145" t="s">
        <v>149</v>
      </c>
      <c r="F444" s="146" t="s">
        <v>745</v>
      </c>
      <c r="I444" s="147"/>
      <c r="L444" s="32"/>
      <c r="M444" s="148"/>
      <c r="T444" s="56"/>
      <c r="AT444" s="17" t="s">
        <v>149</v>
      </c>
      <c r="AU444" s="17" t="s">
        <v>87</v>
      </c>
    </row>
    <row r="445" spans="2:65" s="13" customFormat="1">
      <c r="B445" s="155"/>
      <c r="D445" s="145" t="s">
        <v>150</v>
      </c>
      <c r="E445" s="156" t="s">
        <v>1</v>
      </c>
      <c r="F445" s="157" t="s">
        <v>746</v>
      </c>
      <c r="H445" s="158">
        <v>5</v>
      </c>
      <c r="I445" s="159"/>
      <c r="L445" s="155"/>
      <c r="M445" s="160"/>
      <c r="T445" s="161"/>
      <c r="AT445" s="156" t="s">
        <v>150</v>
      </c>
      <c r="AU445" s="156" t="s">
        <v>87</v>
      </c>
      <c r="AV445" s="13" t="s">
        <v>87</v>
      </c>
      <c r="AW445" s="13" t="s">
        <v>33</v>
      </c>
      <c r="AX445" s="13" t="s">
        <v>85</v>
      </c>
      <c r="AY445" s="156" t="s">
        <v>136</v>
      </c>
    </row>
    <row r="446" spans="2:65" s="12" customFormat="1">
      <c r="B446" s="149"/>
      <c r="D446" s="145" t="s">
        <v>150</v>
      </c>
      <c r="E446" s="150" t="s">
        <v>1</v>
      </c>
      <c r="F446" s="151" t="s">
        <v>747</v>
      </c>
      <c r="H446" s="150" t="s">
        <v>1</v>
      </c>
      <c r="I446" s="152"/>
      <c r="L446" s="149"/>
      <c r="M446" s="153"/>
      <c r="T446" s="154"/>
      <c r="AT446" s="150" t="s">
        <v>150</v>
      </c>
      <c r="AU446" s="150" t="s">
        <v>87</v>
      </c>
      <c r="AV446" s="12" t="s">
        <v>85</v>
      </c>
      <c r="AW446" s="12" t="s">
        <v>33</v>
      </c>
      <c r="AX446" s="12" t="s">
        <v>77</v>
      </c>
      <c r="AY446" s="150" t="s">
        <v>136</v>
      </c>
    </row>
    <row r="447" spans="2:65" s="1" customFormat="1" ht="16.5" customHeight="1">
      <c r="B447" s="32"/>
      <c r="C447" s="132" t="s">
        <v>748</v>
      </c>
      <c r="D447" s="132" t="s">
        <v>142</v>
      </c>
      <c r="E447" s="133" t="s">
        <v>749</v>
      </c>
      <c r="F447" s="134" t="s">
        <v>750</v>
      </c>
      <c r="G447" s="135" t="s">
        <v>285</v>
      </c>
      <c r="H447" s="136">
        <v>26.8</v>
      </c>
      <c r="I447" s="137"/>
      <c r="J447" s="138">
        <f>ROUND(I447*H447,2)</f>
        <v>0</v>
      </c>
      <c r="K447" s="134" t="s">
        <v>146</v>
      </c>
      <c r="L447" s="32"/>
      <c r="M447" s="139" t="s">
        <v>1</v>
      </c>
      <c r="N447" s="140" t="s">
        <v>42</v>
      </c>
      <c r="P447" s="141">
        <f>O447*H447</f>
        <v>0</v>
      </c>
      <c r="Q447" s="141">
        <v>3.9300000000000003E-3</v>
      </c>
      <c r="R447" s="141">
        <f>Q447*H447</f>
        <v>0.10532400000000001</v>
      </c>
      <c r="S447" s="141">
        <v>0</v>
      </c>
      <c r="T447" s="142">
        <f>S447*H447</f>
        <v>0</v>
      </c>
      <c r="AR447" s="143" t="s">
        <v>135</v>
      </c>
      <c r="AT447" s="143" t="s">
        <v>142</v>
      </c>
      <c r="AU447" s="143" t="s">
        <v>87</v>
      </c>
      <c r="AY447" s="17" t="s">
        <v>136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85</v>
      </c>
      <c r="BK447" s="144">
        <f>ROUND(I447*H447,2)</f>
        <v>0</v>
      </c>
      <c r="BL447" s="17" t="s">
        <v>135</v>
      </c>
      <c r="BM447" s="143" t="s">
        <v>751</v>
      </c>
    </row>
    <row r="448" spans="2:65" s="1" customFormat="1" ht="19.2">
      <c r="B448" s="32"/>
      <c r="D448" s="145" t="s">
        <v>149</v>
      </c>
      <c r="F448" s="146" t="s">
        <v>752</v>
      </c>
      <c r="I448" s="147"/>
      <c r="L448" s="32"/>
      <c r="M448" s="148"/>
      <c r="T448" s="56"/>
      <c r="AT448" s="17" t="s">
        <v>149</v>
      </c>
      <c r="AU448" s="17" t="s">
        <v>87</v>
      </c>
    </row>
    <row r="449" spans="2:65" s="13" customFormat="1">
      <c r="B449" s="155"/>
      <c r="D449" s="145" t="s">
        <v>150</v>
      </c>
      <c r="E449" s="156" t="s">
        <v>1</v>
      </c>
      <c r="F449" s="157" t="s">
        <v>753</v>
      </c>
      <c r="H449" s="158">
        <v>7.8</v>
      </c>
      <c r="I449" s="159"/>
      <c r="L449" s="155"/>
      <c r="M449" s="160"/>
      <c r="T449" s="161"/>
      <c r="AT449" s="156" t="s">
        <v>150</v>
      </c>
      <c r="AU449" s="156" t="s">
        <v>87</v>
      </c>
      <c r="AV449" s="13" t="s">
        <v>87</v>
      </c>
      <c r="AW449" s="13" t="s">
        <v>33</v>
      </c>
      <c r="AX449" s="13" t="s">
        <v>77</v>
      </c>
      <c r="AY449" s="156" t="s">
        <v>136</v>
      </c>
    </row>
    <row r="450" spans="2:65" s="13" customFormat="1">
      <c r="B450" s="155"/>
      <c r="D450" s="145" t="s">
        <v>150</v>
      </c>
      <c r="E450" s="156" t="s">
        <v>1</v>
      </c>
      <c r="F450" s="157" t="s">
        <v>754</v>
      </c>
      <c r="H450" s="158">
        <v>19</v>
      </c>
      <c r="I450" s="159"/>
      <c r="L450" s="155"/>
      <c r="M450" s="160"/>
      <c r="T450" s="161"/>
      <c r="AT450" s="156" t="s">
        <v>150</v>
      </c>
      <c r="AU450" s="156" t="s">
        <v>87</v>
      </c>
      <c r="AV450" s="13" t="s">
        <v>87</v>
      </c>
      <c r="AW450" s="13" t="s">
        <v>33</v>
      </c>
      <c r="AX450" s="13" t="s">
        <v>77</v>
      </c>
      <c r="AY450" s="156" t="s">
        <v>136</v>
      </c>
    </row>
    <row r="451" spans="2:65" s="14" customFormat="1">
      <c r="B451" s="165"/>
      <c r="D451" s="145" t="s">
        <v>150</v>
      </c>
      <c r="E451" s="166" t="s">
        <v>1</v>
      </c>
      <c r="F451" s="167" t="s">
        <v>277</v>
      </c>
      <c r="H451" s="168">
        <v>26.8</v>
      </c>
      <c r="I451" s="169"/>
      <c r="L451" s="165"/>
      <c r="M451" s="170"/>
      <c r="T451" s="171"/>
      <c r="AT451" s="166" t="s">
        <v>150</v>
      </c>
      <c r="AU451" s="166" t="s">
        <v>87</v>
      </c>
      <c r="AV451" s="14" t="s">
        <v>135</v>
      </c>
      <c r="AW451" s="14" t="s">
        <v>33</v>
      </c>
      <c r="AX451" s="14" t="s">
        <v>85</v>
      </c>
      <c r="AY451" s="166" t="s">
        <v>136</v>
      </c>
    </row>
    <row r="452" spans="2:65" s="12" customFormat="1">
      <c r="B452" s="149"/>
      <c r="D452" s="145" t="s">
        <v>150</v>
      </c>
      <c r="E452" s="150" t="s">
        <v>1</v>
      </c>
      <c r="F452" s="151" t="s">
        <v>747</v>
      </c>
      <c r="H452" s="150" t="s">
        <v>1</v>
      </c>
      <c r="I452" s="152"/>
      <c r="L452" s="149"/>
      <c r="M452" s="153"/>
      <c r="T452" s="154"/>
      <c r="AT452" s="150" t="s">
        <v>150</v>
      </c>
      <c r="AU452" s="150" t="s">
        <v>87</v>
      </c>
      <c r="AV452" s="12" t="s">
        <v>85</v>
      </c>
      <c r="AW452" s="12" t="s">
        <v>33</v>
      </c>
      <c r="AX452" s="12" t="s">
        <v>77</v>
      </c>
      <c r="AY452" s="150" t="s">
        <v>136</v>
      </c>
    </row>
    <row r="453" spans="2:65" s="12" customFormat="1">
      <c r="B453" s="149"/>
      <c r="D453" s="145" t="s">
        <v>150</v>
      </c>
      <c r="E453" s="150" t="s">
        <v>1</v>
      </c>
      <c r="F453" s="151" t="s">
        <v>755</v>
      </c>
      <c r="H453" s="150" t="s">
        <v>1</v>
      </c>
      <c r="I453" s="152"/>
      <c r="L453" s="149"/>
      <c r="M453" s="153"/>
      <c r="T453" s="154"/>
      <c r="AT453" s="150" t="s">
        <v>150</v>
      </c>
      <c r="AU453" s="150" t="s">
        <v>87</v>
      </c>
      <c r="AV453" s="12" t="s">
        <v>85</v>
      </c>
      <c r="AW453" s="12" t="s">
        <v>33</v>
      </c>
      <c r="AX453" s="12" t="s">
        <v>77</v>
      </c>
      <c r="AY453" s="150" t="s">
        <v>136</v>
      </c>
    </row>
    <row r="454" spans="2:65" s="1" customFormat="1" ht="16.5" customHeight="1">
      <c r="B454" s="32"/>
      <c r="C454" s="132" t="s">
        <v>756</v>
      </c>
      <c r="D454" s="132" t="s">
        <v>142</v>
      </c>
      <c r="E454" s="133" t="s">
        <v>757</v>
      </c>
      <c r="F454" s="134" t="s">
        <v>758</v>
      </c>
      <c r="G454" s="135" t="s">
        <v>285</v>
      </c>
      <c r="H454" s="136">
        <v>19</v>
      </c>
      <c r="I454" s="137"/>
      <c r="J454" s="138">
        <f>ROUND(I454*H454,2)</f>
        <v>0</v>
      </c>
      <c r="K454" s="134" t="s">
        <v>146</v>
      </c>
      <c r="L454" s="32"/>
      <c r="M454" s="139" t="s">
        <v>1</v>
      </c>
      <c r="N454" s="140" t="s">
        <v>42</v>
      </c>
      <c r="P454" s="141">
        <f>O454*H454</f>
        <v>0</v>
      </c>
      <c r="Q454" s="141">
        <v>0</v>
      </c>
      <c r="R454" s="141">
        <f>Q454*H454</f>
        <v>0</v>
      </c>
      <c r="S454" s="141">
        <v>1.4999999999999999E-2</v>
      </c>
      <c r="T454" s="142">
        <f>S454*H454</f>
        <v>0.28499999999999998</v>
      </c>
      <c r="AR454" s="143" t="s">
        <v>135</v>
      </c>
      <c r="AT454" s="143" t="s">
        <v>142</v>
      </c>
      <c r="AU454" s="143" t="s">
        <v>87</v>
      </c>
      <c r="AY454" s="17" t="s">
        <v>136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85</v>
      </c>
      <c r="BK454" s="144">
        <f>ROUND(I454*H454,2)</f>
        <v>0</v>
      </c>
      <c r="BL454" s="17" t="s">
        <v>135</v>
      </c>
      <c r="BM454" s="143" t="s">
        <v>759</v>
      </c>
    </row>
    <row r="455" spans="2:65" s="1" customFormat="1">
      <c r="B455" s="32"/>
      <c r="D455" s="145" t="s">
        <v>149</v>
      </c>
      <c r="F455" s="146" t="s">
        <v>760</v>
      </c>
      <c r="I455" s="147"/>
      <c r="L455" s="32"/>
      <c r="M455" s="148"/>
      <c r="T455" s="56"/>
      <c r="AT455" s="17" t="s">
        <v>149</v>
      </c>
      <c r="AU455" s="17" t="s">
        <v>87</v>
      </c>
    </row>
    <row r="456" spans="2:65" s="12" customFormat="1">
      <c r="B456" s="149"/>
      <c r="D456" s="145" t="s">
        <v>150</v>
      </c>
      <c r="E456" s="150" t="s">
        <v>1</v>
      </c>
      <c r="F456" s="151" t="s">
        <v>761</v>
      </c>
      <c r="H456" s="150" t="s">
        <v>1</v>
      </c>
      <c r="I456" s="152"/>
      <c r="L456" s="149"/>
      <c r="M456" s="153"/>
      <c r="T456" s="154"/>
      <c r="AT456" s="150" t="s">
        <v>150</v>
      </c>
      <c r="AU456" s="150" t="s">
        <v>87</v>
      </c>
      <c r="AV456" s="12" t="s">
        <v>85</v>
      </c>
      <c r="AW456" s="12" t="s">
        <v>33</v>
      </c>
      <c r="AX456" s="12" t="s">
        <v>77</v>
      </c>
      <c r="AY456" s="150" t="s">
        <v>136</v>
      </c>
    </row>
    <row r="457" spans="2:65" s="13" customFormat="1">
      <c r="B457" s="155"/>
      <c r="D457" s="145" t="s">
        <v>150</v>
      </c>
      <c r="E457" s="156" t="s">
        <v>1</v>
      </c>
      <c r="F457" s="157" t="s">
        <v>762</v>
      </c>
      <c r="H457" s="158">
        <v>19</v>
      </c>
      <c r="I457" s="159"/>
      <c r="L457" s="155"/>
      <c r="M457" s="160"/>
      <c r="T457" s="161"/>
      <c r="AT457" s="156" t="s">
        <v>150</v>
      </c>
      <c r="AU457" s="156" t="s">
        <v>87</v>
      </c>
      <c r="AV457" s="13" t="s">
        <v>87</v>
      </c>
      <c r="AW457" s="13" t="s">
        <v>33</v>
      </c>
      <c r="AX457" s="13" t="s">
        <v>85</v>
      </c>
      <c r="AY457" s="156" t="s">
        <v>136</v>
      </c>
    </row>
    <row r="458" spans="2:65" s="1" customFormat="1" ht="16.5" customHeight="1">
      <c r="B458" s="32"/>
      <c r="C458" s="132" t="s">
        <v>763</v>
      </c>
      <c r="D458" s="132" t="s">
        <v>142</v>
      </c>
      <c r="E458" s="133" t="s">
        <v>764</v>
      </c>
      <c r="F458" s="134" t="s">
        <v>765</v>
      </c>
      <c r="G458" s="135" t="s">
        <v>604</v>
      </c>
      <c r="H458" s="136">
        <v>2</v>
      </c>
      <c r="I458" s="137"/>
      <c r="J458" s="138">
        <f>ROUND(I458*H458,2)</f>
        <v>0</v>
      </c>
      <c r="K458" s="134" t="s">
        <v>146</v>
      </c>
      <c r="L458" s="32"/>
      <c r="M458" s="139" t="s">
        <v>1</v>
      </c>
      <c r="N458" s="140" t="s">
        <v>42</v>
      </c>
      <c r="P458" s="141">
        <f>O458*H458</f>
        <v>0</v>
      </c>
      <c r="Q458" s="141">
        <v>1.29291</v>
      </c>
      <c r="R458" s="141">
        <f>Q458*H458</f>
        <v>2.58582</v>
      </c>
      <c r="S458" s="141">
        <v>0</v>
      </c>
      <c r="T458" s="142">
        <f>S458*H458</f>
        <v>0</v>
      </c>
      <c r="AR458" s="143" t="s">
        <v>135</v>
      </c>
      <c r="AT458" s="143" t="s">
        <v>142</v>
      </c>
      <c r="AU458" s="143" t="s">
        <v>87</v>
      </c>
      <c r="AY458" s="17" t="s">
        <v>136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7" t="s">
        <v>85</v>
      </c>
      <c r="BK458" s="144">
        <f>ROUND(I458*H458,2)</f>
        <v>0</v>
      </c>
      <c r="BL458" s="17" t="s">
        <v>135</v>
      </c>
      <c r="BM458" s="143" t="s">
        <v>766</v>
      </c>
    </row>
    <row r="459" spans="2:65" s="1" customFormat="1">
      <c r="B459" s="32"/>
      <c r="D459" s="145" t="s">
        <v>149</v>
      </c>
      <c r="F459" s="146" t="s">
        <v>767</v>
      </c>
      <c r="I459" s="147"/>
      <c r="L459" s="32"/>
      <c r="M459" s="148"/>
      <c r="T459" s="56"/>
      <c r="AT459" s="17" t="s">
        <v>149</v>
      </c>
      <c r="AU459" s="17" t="s">
        <v>87</v>
      </c>
    </row>
    <row r="460" spans="2:65" s="13" customFormat="1">
      <c r="B460" s="155"/>
      <c r="D460" s="145" t="s">
        <v>150</v>
      </c>
      <c r="E460" s="156" t="s">
        <v>1</v>
      </c>
      <c r="F460" s="157" t="s">
        <v>768</v>
      </c>
      <c r="H460" s="158">
        <v>2</v>
      </c>
      <c r="I460" s="159"/>
      <c r="L460" s="155"/>
      <c r="M460" s="160"/>
      <c r="T460" s="161"/>
      <c r="AT460" s="156" t="s">
        <v>150</v>
      </c>
      <c r="AU460" s="156" t="s">
        <v>87</v>
      </c>
      <c r="AV460" s="13" t="s">
        <v>87</v>
      </c>
      <c r="AW460" s="13" t="s">
        <v>33</v>
      </c>
      <c r="AX460" s="13" t="s">
        <v>85</v>
      </c>
      <c r="AY460" s="156" t="s">
        <v>136</v>
      </c>
    </row>
    <row r="461" spans="2:65" s="1" customFormat="1" ht="16.5" customHeight="1">
      <c r="B461" s="32"/>
      <c r="C461" s="132" t="s">
        <v>769</v>
      </c>
      <c r="D461" s="132" t="s">
        <v>142</v>
      </c>
      <c r="E461" s="133" t="s">
        <v>770</v>
      </c>
      <c r="F461" s="134" t="s">
        <v>771</v>
      </c>
      <c r="G461" s="135" t="s">
        <v>604</v>
      </c>
      <c r="H461" s="136">
        <v>1</v>
      </c>
      <c r="I461" s="137"/>
      <c r="J461" s="138">
        <f>ROUND(I461*H461,2)</f>
        <v>0</v>
      </c>
      <c r="K461" s="134" t="s">
        <v>146</v>
      </c>
      <c r="L461" s="32"/>
      <c r="M461" s="139" t="s">
        <v>1</v>
      </c>
      <c r="N461" s="140" t="s">
        <v>42</v>
      </c>
      <c r="P461" s="141">
        <f>O461*H461</f>
        <v>0</v>
      </c>
      <c r="Q461" s="141">
        <v>0.12526000000000001</v>
      </c>
      <c r="R461" s="141">
        <f>Q461*H461</f>
        <v>0.12526000000000001</v>
      </c>
      <c r="S461" s="141">
        <v>0</v>
      </c>
      <c r="T461" s="142">
        <f>S461*H461</f>
        <v>0</v>
      </c>
      <c r="AR461" s="143" t="s">
        <v>135</v>
      </c>
      <c r="AT461" s="143" t="s">
        <v>142</v>
      </c>
      <c r="AU461" s="143" t="s">
        <v>87</v>
      </c>
      <c r="AY461" s="17" t="s">
        <v>136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7" t="s">
        <v>85</v>
      </c>
      <c r="BK461" s="144">
        <f>ROUND(I461*H461,2)</f>
        <v>0</v>
      </c>
      <c r="BL461" s="17" t="s">
        <v>135</v>
      </c>
      <c r="BM461" s="143" t="s">
        <v>772</v>
      </c>
    </row>
    <row r="462" spans="2:65" s="1" customFormat="1">
      <c r="B462" s="32"/>
      <c r="D462" s="145" t="s">
        <v>149</v>
      </c>
      <c r="F462" s="146" t="s">
        <v>773</v>
      </c>
      <c r="I462" s="147"/>
      <c r="L462" s="32"/>
      <c r="M462" s="148"/>
      <c r="T462" s="56"/>
      <c r="AT462" s="17" t="s">
        <v>149</v>
      </c>
      <c r="AU462" s="17" t="s">
        <v>87</v>
      </c>
    </row>
    <row r="463" spans="2:65" s="13" customFormat="1">
      <c r="B463" s="155"/>
      <c r="D463" s="145" t="s">
        <v>150</v>
      </c>
      <c r="E463" s="156" t="s">
        <v>1</v>
      </c>
      <c r="F463" s="157" t="s">
        <v>774</v>
      </c>
      <c r="H463" s="158">
        <v>1</v>
      </c>
      <c r="I463" s="159"/>
      <c r="L463" s="155"/>
      <c r="M463" s="160"/>
      <c r="T463" s="161"/>
      <c r="AT463" s="156" t="s">
        <v>150</v>
      </c>
      <c r="AU463" s="156" t="s">
        <v>87</v>
      </c>
      <c r="AV463" s="13" t="s">
        <v>87</v>
      </c>
      <c r="AW463" s="13" t="s">
        <v>33</v>
      </c>
      <c r="AX463" s="13" t="s">
        <v>85</v>
      </c>
      <c r="AY463" s="156" t="s">
        <v>136</v>
      </c>
    </row>
    <row r="464" spans="2:65" s="1" customFormat="1" ht="16.5" customHeight="1">
      <c r="B464" s="32"/>
      <c r="C464" s="172" t="s">
        <v>775</v>
      </c>
      <c r="D464" s="172" t="s">
        <v>420</v>
      </c>
      <c r="E464" s="173" t="s">
        <v>776</v>
      </c>
      <c r="F464" s="174" t="s">
        <v>777</v>
      </c>
      <c r="G464" s="175" t="s">
        <v>604</v>
      </c>
      <c r="H464" s="176">
        <v>1</v>
      </c>
      <c r="I464" s="177"/>
      <c r="J464" s="178">
        <f>ROUND(I464*H464,2)</f>
        <v>0</v>
      </c>
      <c r="K464" s="174" t="s">
        <v>146</v>
      </c>
      <c r="L464" s="179"/>
      <c r="M464" s="180" t="s">
        <v>1</v>
      </c>
      <c r="N464" s="181" t="s">
        <v>42</v>
      </c>
      <c r="P464" s="141">
        <f>O464*H464</f>
        <v>0</v>
      </c>
      <c r="Q464" s="141">
        <v>0.17499999999999999</v>
      </c>
      <c r="R464" s="141">
        <f>Q464*H464</f>
        <v>0.17499999999999999</v>
      </c>
      <c r="S464" s="141">
        <v>0</v>
      </c>
      <c r="T464" s="142">
        <f>S464*H464</f>
        <v>0</v>
      </c>
      <c r="AR464" s="143" t="s">
        <v>189</v>
      </c>
      <c r="AT464" s="143" t="s">
        <v>420</v>
      </c>
      <c r="AU464" s="143" t="s">
        <v>87</v>
      </c>
      <c r="AY464" s="17" t="s">
        <v>136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85</v>
      </c>
      <c r="BK464" s="144">
        <f>ROUND(I464*H464,2)</f>
        <v>0</v>
      </c>
      <c r="BL464" s="17" t="s">
        <v>135</v>
      </c>
      <c r="BM464" s="143" t="s">
        <v>778</v>
      </c>
    </row>
    <row r="465" spans="2:65" s="1" customFormat="1">
      <c r="B465" s="32"/>
      <c r="D465" s="145" t="s">
        <v>149</v>
      </c>
      <c r="F465" s="146" t="s">
        <v>777</v>
      </c>
      <c r="I465" s="147"/>
      <c r="L465" s="32"/>
      <c r="M465" s="148"/>
      <c r="T465" s="56"/>
      <c r="AT465" s="17" t="s">
        <v>149</v>
      </c>
      <c r="AU465" s="17" t="s">
        <v>87</v>
      </c>
    </row>
    <row r="466" spans="2:65" s="13" customFormat="1">
      <c r="B466" s="155"/>
      <c r="D466" s="145" t="s">
        <v>150</v>
      </c>
      <c r="E466" s="156" t="s">
        <v>1</v>
      </c>
      <c r="F466" s="157" t="s">
        <v>613</v>
      </c>
      <c r="H466" s="158">
        <v>1</v>
      </c>
      <c r="I466" s="159"/>
      <c r="L466" s="155"/>
      <c r="M466" s="160"/>
      <c r="T466" s="161"/>
      <c r="AT466" s="156" t="s">
        <v>150</v>
      </c>
      <c r="AU466" s="156" t="s">
        <v>87</v>
      </c>
      <c r="AV466" s="13" t="s">
        <v>87</v>
      </c>
      <c r="AW466" s="13" t="s">
        <v>33</v>
      </c>
      <c r="AX466" s="13" t="s">
        <v>85</v>
      </c>
      <c r="AY466" s="156" t="s">
        <v>136</v>
      </c>
    </row>
    <row r="467" spans="2:65" s="1" customFormat="1" ht="16.5" customHeight="1">
      <c r="B467" s="32"/>
      <c r="C467" s="132" t="s">
        <v>779</v>
      </c>
      <c r="D467" s="132" t="s">
        <v>142</v>
      </c>
      <c r="E467" s="133" t="s">
        <v>780</v>
      </c>
      <c r="F467" s="134" t="s">
        <v>781</v>
      </c>
      <c r="G467" s="135" t="s">
        <v>604</v>
      </c>
      <c r="H467" s="136">
        <v>1</v>
      </c>
      <c r="I467" s="137"/>
      <c r="J467" s="138">
        <f>ROUND(I467*H467,2)</f>
        <v>0</v>
      </c>
      <c r="K467" s="134" t="s">
        <v>146</v>
      </c>
      <c r="L467" s="32"/>
      <c r="M467" s="139" t="s">
        <v>1</v>
      </c>
      <c r="N467" s="140" t="s">
        <v>42</v>
      </c>
      <c r="P467" s="141">
        <f>O467*H467</f>
        <v>0</v>
      </c>
      <c r="Q467" s="141">
        <v>3.0759999999999999E-2</v>
      </c>
      <c r="R467" s="141">
        <f>Q467*H467</f>
        <v>3.0759999999999999E-2</v>
      </c>
      <c r="S467" s="141">
        <v>0</v>
      </c>
      <c r="T467" s="142">
        <f>S467*H467</f>
        <v>0</v>
      </c>
      <c r="AR467" s="143" t="s">
        <v>135</v>
      </c>
      <c r="AT467" s="143" t="s">
        <v>142</v>
      </c>
      <c r="AU467" s="143" t="s">
        <v>87</v>
      </c>
      <c r="AY467" s="17" t="s">
        <v>136</v>
      </c>
      <c r="BE467" s="144">
        <f>IF(N467="základní",J467,0)</f>
        <v>0</v>
      </c>
      <c r="BF467" s="144">
        <f>IF(N467="snížená",J467,0)</f>
        <v>0</v>
      </c>
      <c r="BG467" s="144">
        <f>IF(N467="zákl. přenesená",J467,0)</f>
        <v>0</v>
      </c>
      <c r="BH467" s="144">
        <f>IF(N467="sníž. přenesená",J467,0)</f>
        <v>0</v>
      </c>
      <c r="BI467" s="144">
        <f>IF(N467="nulová",J467,0)</f>
        <v>0</v>
      </c>
      <c r="BJ467" s="17" t="s">
        <v>85</v>
      </c>
      <c r="BK467" s="144">
        <f>ROUND(I467*H467,2)</f>
        <v>0</v>
      </c>
      <c r="BL467" s="17" t="s">
        <v>135</v>
      </c>
      <c r="BM467" s="143" t="s">
        <v>782</v>
      </c>
    </row>
    <row r="468" spans="2:65" s="1" customFormat="1">
      <c r="B468" s="32"/>
      <c r="D468" s="145" t="s">
        <v>149</v>
      </c>
      <c r="F468" s="146" t="s">
        <v>783</v>
      </c>
      <c r="I468" s="147"/>
      <c r="L468" s="32"/>
      <c r="M468" s="148"/>
      <c r="T468" s="56"/>
      <c r="AT468" s="17" t="s">
        <v>149</v>
      </c>
      <c r="AU468" s="17" t="s">
        <v>87</v>
      </c>
    </row>
    <row r="469" spans="2:65" s="13" customFormat="1">
      <c r="B469" s="155"/>
      <c r="D469" s="145" t="s">
        <v>150</v>
      </c>
      <c r="E469" s="156" t="s">
        <v>1</v>
      </c>
      <c r="F469" s="157" t="s">
        <v>774</v>
      </c>
      <c r="H469" s="158">
        <v>1</v>
      </c>
      <c r="I469" s="159"/>
      <c r="L469" s="155"/>
      <c r="M469" s="160"/>
      <c r="T469" s="161"/>
      <c r="AT469" s="156" t="s">
        <v>150</v>
      </c>
      <c r="AU469" s="156" t="s">
        <v>87</v>
      </c>
      <c r="AV469" s="13" t="s">
        <v>87</v>
      </c>
      <c r="AW469" s="13" t="s">
        <v>33</v>
      </c>
      <c r="AX469" s="13" t="s">
        <v>85</v>
      </c>
      <c r="AY469" s="156" t="s">
        <v>136</v>
      </c>
    </row>
    <row r="470" spans="2:65" s="1" customFormat="1" ht="16.5" customHeight="1">
      <c r="B470" s="32"/>
      <c r="C470" s="172" t="s">
        <v>784</v>
      </c>
      <c r="D470" s="172" t="s">
        <v>420</v>
      </c>
      <c r="E470" s="173" t="s">
        <v>785</v>
      </c>
      <c r="F470" s="174" t="s">
        <v>786</v>
      </c>
      <c r="G470" s="175" t="s">
        <v>604</v>
      </c>
      <c r="H470" s="176">
        <v>1</v>
      </c>
      <c r="I470" s="177"/>
      <c r="J470" s="178">
        <f>ROUND(I470*H470,2)</f>
        <v>0</v>
      </c>
      <c r="K470" s="174" t="s">
        <v>146</v>
      </c>
      <c r="L470" s="179"/>
      <c r="M470" s="180" t="s">
        <v>1</v>
      </c>
      <c r="N470" s="181" t="s">
        <v>42</v>
      </c>
      <c r="P470" s="141">
        <f>O470*H470</f>
        <v>0</v>
      </c>
      <c r="Q470" s="141">
        <v>7.5999999999999998E-2</v>
      </c>
      <c r="R470" s="141">
        <f>Q470*H470</f>
        <v>7.5999999999999998E-2</v>
      </c>
      <c r="S470" s="141">
        <v>0</v>
      </c>
      <c r="T470" s="142">
        <f>S470*H470</f>
        <v>0</v>
      </c>
      <c r="AR470" s="143" t="s">
        <v>189</v>
      </c>
      <c r="AT470" s="143" t="s">
        <v>420</v>
      </c>
      <c r="AU470" s="143" t="s">
        <v>87</v>
      </c>
      <c r="AY470" s="17" t="s">
        <v>136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7" t="s">
        <v>85</v>
      </c>
      <c r="BK470" s="144">
        <f>ROUND(I470*H470,2)</f>
        <v>0</v>
      </c>
      <c r="BL470" s="17" t="s">
        <v>135</v>
      </c>
      <c r="BM470" s="143" t="s">
        <v>787</v>
      </c>
    </row>
    <row r="471" spans="2:65" s="1" customFormat="1">
      <c r="B471" s="32"/>
      <c r="D471" s="145" t="s">
        <v>149</v>
      </c>
      <c r="F471" s="146" t="s">
        <v>786</v>
      </c>
      <c r="I471" s="147"/>
      <c r="L471" s="32"/>
      <c r="M471" s="148"/>
      <c r="T471" s="56"/>
      <c r="AT471" s="17" t="s">
        <v>149</v>
      </c>
      <c r="AU471" s="17" t="s">
        <v>87</v>
      </c>
    </row>
    <row r="472" spans="2:65" s="13" customFormat="1">
      <c r="B472" s="155"/>
      <c r="D472" s="145" t="s">
        <v>150</v>
      </c>
      <c r="E472" s="156" t="s">
        <v>1</v>
      </c>
      <c r="F472" s="157" t="s">
        <v>613</v>
      </c>
      <c r="H472" s="158">
        <v>1</v>
      </c>
      <c r="I472" s="159"/>
      <c r="L472" s="155"/>
      <c r="M472" s="160"/>
      <c r="T472" s="161"/>
      <c r="AT472" s="156" t="s">
        <v>150</v>
      </c>
      <c r="AU472" s="156" t="s">
        <v>87</v>
      </c>
      <c r="AV472" s="13" t="s">
        <v>87</v>
      </c>
      <c r="AW472" s="13" t="s">
        <v>33</v>
      </c>
      <c r="AX472" s="13" t="s">
        <v>85</v>
      </c>
      <c r="AY472" s="156" t="s">
        <v>136</v>
      </c>
    </row>
    <row r="473" spans="2:65" s="1" customFormat="1" ht="16.5" customHeight="1">
      <c r="B473" s="32"/>
      <c r="C473" s="132" t="s">
        <v>788</v>
      </c>
      <c r="D473" s="132" t="s">
        <v>142</v>
      </c>
      <c r="E473" s="133" t="s">
        <v>789</v>
      </c>
      <c r="F473" s="134" t="s">
        <v>790</v>
      </c>
      <c r="G473" s="135" t="s">
        <v>604</v>
      </c>
      <c r="H473" s="136">
        <v>1</v>
      </c>
      <c r="I473" s="137"/>
      <c r="J473" s="138">
        <f>ROUND(I473*H473,2)</f>
        <v>0</v>
      </c>
      <c r="K473" s="134" t="s">
        <v>146</v>
      </c>
      <c r="L473" s="32"/>
      <c r="M473" s="139" t="s">
        <v>1</v>
      </c>
      <c r="N473" s="140" t="s">
        <v>42</v>
      </c>
      <c r="P473" s="141">
        <f>O473*H473</f>
        <v>0</v>
      </c>
      <c r="Q473" s="141">
        <v>3.0759999999999999E-2</v>
      </c>
      <c r="R473" s="141">
        <f>Q473*H473</f>
        <v>3.0759999999999999E-2</v>
      </c>
      <c r="S473" s="141">
        <v>0</v>
      </c>
      <c r="T473" s="142">
        <f>S473*H473</f>
        <v>0</v>
      </c>
      <c r="AR473" s="143" t="s">
        <v>135</v>
      </c>
      <c r="AT473" s="143" t="s">
        <v>142</v>
      </c>
      <c r="AU473" s="143" t="s">
        <v>87</v>
      </c>
      <c r="AY473" s="17" t="s">
        <v>136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85</v>
      </c>
      <c r="BK473" s="144">
        <f>ROUND(I473*H473,2)</f>
        <v>0</v>
      </c>
      <c r="BL473" s="17" t="s">
        <v>135</v>
      </c>
      <c r="BM473" s="143" t="s">
        <v>791</v>
      </c>
    </row>
    <row r="474" spans="2:65" s="1" customFormat="1">
      <c r="B474" s="32"/>
      <c r="D474" s="145" t="s">
        <v>149</v>
      </c>
      <c r="F474" s="146" t="s">
        <v>792</v>
      </c>
      <c r="I474" s="147"/>
      <c r="L474" s="32"/>
      <c r="M474" s="148"/>
      <c r="T474" s="56"/>
      <c r="AT474" s="17" t="s">
        <v>149</v>
      </c>
      <c r="AU474" s="17" t="s">
        <v>87</v>
      </c>
    </row>
    <row r="475" spans="2:65" s="13" customFormat="1">
      <c r="B475" s="155"/>
      <c r="D475" s="145" t="s">
        <v>150</v>
      </c>
      <c r="E475" s="156" t="s">
        <v>1</v>
      </c>
      <c r="F475" s="157" t="s">
        <v>774</v>
      </c>
      <c r="H475" s="158">
        <v>1</v>
      </c>
      <c r="I475" s="159"/>
      <c r="L475" s="155"/>
      <c r="M475" s="160"/>
      <c r="T475" s="161"/>
      <c r="AT475" s="156" t="s">
        <v>150</v>
      </c>
      <c r="AU475" s="156" t="s">
        <v>87</v>
      </c>
      <c r="AV475" s="13" t="s">
        <v>87</v>
      </c>
      <c r="AW475" s="13" t="s">
        <v>33</v>
      </c>
      <c r="AX475" s="13" t="s">
        <v>85</v>
      </c>
      <c r="AY475" s="156" t="s">
        <v>136</v>
      </c>
    </row>
    <row r="476" spans="2:65" s="1" customFormat="1" ht="16.5" customHeight="1">
      <c r="B476" s="32"/>
      <c r="C476" s="172" t="s">
        <v>793</v>
      </c>
      <c r="D476" s="172" t="s">
        <v>420</v>
      </c>
      <c r="E476" s="173" t="s">
        <v>794</v>
      </c>
      <c r="F476" s="174" t="s">
        <v>795</v>
      </c>
      <c r="G476" s="175" t="s">
        <v>604</v>
      </c>
      <c r="H476" s="176">
        <v>1</v>
      </c>
      <c r="I476" s="177"/>
      <c r="J476" s="178">
        <f>ROUND(I476*H476,2)</f>
        <v>0</v>
      </c>
      <c r="K476" s="174" t="s">
        <v>146</v>
      </c>
      <c r="L476" s="179"/>
      <c r="M476" s="180" t="s">
        <v>1</v>
      </c>
      <c r="N476" s="181" t="s">
        <v>42</v>
      </c>
      <c r="P476" s="141">
        <f>O476*H476</f>
        <v>0</v>
      </c>
      <c r="Q476" s="141">
        <v>0.17</v>
      </c>
      <c r="R476" s="141">
        <f>Q476*H476</f>
        <v>0.17</v>
      </c>
      <c r="S476" s="141">
        <v>0</v>
      </c>
      <c r="T476" s="142">
        <f>S476*H476</f>
        <v>0</v>
      </c>
      <c r="AR476" s="143" t="s">
        <v>189</v>
      </c>
      <c r="AT476" s="143" t="s">
        <v>420</v>
      </c>
      <c r="AU476" s="143" t="s">
        <v>87</v>
      </c>
      <c r="AY476" s="17" t="s">
        <v>136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85</v>
      </c>
      <c r="BK476" s="144">
        <f>ROUND(I476*H476,2)</f>
        <v>0</v>
      </c>
      <c r="BL476" s="17" t="s">
        <v>135</v>
      </c>
      <c r="BM476" s="143" t="s">
        <v>796</v>
      </c>
    </row>
    <row r="477" spans="2:65" s="1" customFormat="1">
      <c r="B477" s="32"/>
      <c r="D477" s="145" t="s">
        <v>149</v>
      </c>
      <c r="F477" s="146" t="s">
        <v>795</v>
      </c>
      <c r="I477" s="147"/>
      <c r="L477" s="32"/>
      <c r="M477" s="148"/>
      <c r="T477" s="56"/>
      <c r="AT477" s="17" t="s">
        <v>149</v>
      </c>
      <c r="AU477" s="17" t="s">
        <v>87</v>
      </c>
    </row>
    <row r="478" spans="2:65" s="13" customFormat="1">
      <c r="B478" s="155"/>
      <c r="D478" s="145" t="s">
        <v>150</v>
      </c>
      <c r="E478" s="156" t="s">
        <v>1</v>
      </c>
      <c r="F478" s="157" t="s">
        <v>613</v>
      </c>
      <c r="H478" s="158">
        <v>1</v>
      </c>
      <c r="I478" s="159"/>
      <c r="L478" s="155"/>
      <c r="M478" s="160"/>
      <c r="T478" s="161"/>
      <c r="AT478" s="156" t="s">
        <v>150</v>
      </c>
      <c r="AU478" s="156" t="s">
        <v>87</v>
      </c>
      <c r="AV478" s="13" t="s">
        <v>87</v>
      </c>
      <c r="AW478" s="13" t="s">
        <v>33</v>
      </c>
      <c r="AX478" s="13" t="s">
        <v>85</v>
      </c>
      <c r="AY478" s="156" t="s">
        <v>136</v>
      </c>
    </row>
    <row r="479" spans="2:65" s="1" customFormat="1" ht="16.5" customHeight="1">
      <c r="B479" s="32"/>
      <c r="C479" s="132" t="s">
        <v>797</v>
      </c>
      <c r="D479" s="132" t="s">
        <v>142</v>
      </c>
      <c r="E479" s="133" t="s">
        <v>798</v>
      </c>
      <c r="F479" s="134" t="s">
        <v>799</v>
      </c>
      <c r="G479" s="135" t="s">
        <v>604</v>
      </c>
      <c r="H479" s="136">
        <v>1</v>
      </c>
      <c r="I479" s="137"/>
      <c r="J479" s="138">
        <f>ROUND(I479*H479,2)</f>
        <v>0</v>
      </c>
      <c r="K479" s="134" t="s">
        <v>146</v>
      </c>
      <c r="L479" s="32"/>
      <c r="M479" s="139" t="s">
        <v>1</v>
      </c>
      <c r="N479" s="140" t="s">
        <v>42</v>
      </c>
      <c r="P479" s="141">
        <f>O479*H479</f>
        <v>0</v>
      </c>
      <c r="Q479" s="141">
        <v>0.21734000000000001</v>
      </c>
      <c r="R479" s="141">
        <f>Q479*H479</f>
        <v>0.21734000000000001</v>
      </c>
      <c r="S479" s="141">
        <v>0</v>
      </c>
      <c r="T479" s="142">
        <f>S479*H479</f>
        <v>0</v>
      </c>
      <c r="AR479" s="143" t="s">
        <v>135</v>
      </c>
      <c r="AT479" s="143" t="s">
        <v>142</v>
      </c>
      <c r="AU479" s="143" t="s">
        <v>87</v>
      </c>
      <c r="AY479" s="17" t="s">
        <v>136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85</v>
      </c>
      <c r="BK479" s="144">
        <f>ROUND(I479*H479,2)</f>
        <v>0</v>
      </c>
      <c r="BL479" s="17" t="s">
        <v>135</v>
      </c>
      <c r="BM479" s="143" t="s">
        <v>800</v>
      </c>
    </row>
    <row r="480" spans="2:65" s="1" customFormat="1">
      <c r="B480" s="32"/>
      <c r="D480" s="145" t="s">
        <v>149</v>
      </c>
      <c r="F480" s="146" t="s">
        <v>799</v>
      </c>
      <c r="I480" s="147"/>
      <c r="L480" s="32"/>
      <c r="M480" s="148"/>
      <c r="T480" s="56"/>
      <c r="AT480" s="17" t="s">
        <v>149</v>
      </c>
      <c r="AU480" s="17" t="s">
        <v>87</v>
      </c>
    </row>
    <row r="481" spans="2:65" s="13" customFormat="1">
      <c r="B481" s="155"/>
      <c r="D481" s="145" t="s">
        <v>150</v>
      </c>
      <c r="E481" s="156" t="s">
        <v>1</v>
      </c>
      <c r="F481" s="157" t="s">
        <v>774</v>
      </c>
      <c r="H481" s="158">
        <v>1</v>
      </c>
      <c r="I481" s="159"/>
      <c r="L481" s="155"/>
      <c r="M481" s="160"/>
      <c r="T481" s="161"/>
      <c r="AT481" s="156" t="s">
        <v>150</v>
      </c>
      <c r="AU481" s="156" t="s">
        <v>87</v>
      </c>
      <c r="AV481" s="13" t="s">
        <v>87</v>
      </c>
      <c r="AW481" s="13" t="s">
        <v>33</v>
      </c>
      <c r="AX481" s="13" t="s">
        <v>85</v>
      </c>
      <c r="AY481" s="156" t="s">
        <v>136</v>
      </c>
    </row>
    <row r="482" spans="2:65" s="1" customFormat="1" ht="16.5" customHeight="1">
      <c r="B482" s="32"/>
      <c r="C482" s="172" t="s">
        <v>801</v>
      </c>
      <c r="D482" s="172" t="s">
        <v>420</v>
      </c>
      <c r="E482" s="173" t="s">
        <v>802</v>
      </c>
      <c r="F482" s="174" t="s">
        <v>803</v>
      </c>
      <c r="G482" s="175" t="s">
        <v>604</v>
      </c>
      <c r="H482" s="176">
        <v>1</v>
      </c>
      <c r="I482" s="177"/>
      <c r="J482" s="178">
        <f>ROUND(I482*H482,2)</f>
        <v>0</v>
      </c>
      <c r="K482" s="174" t="s">
        <v>146</v>
      </c>
      <c r="L482" s="179"/>
      <c r="M482" s="180" t="s">
        <v>1</v>
      </c>
      <c r="N482" s="181" t="s">
        <v>42</v>
      </c>
      <c r="P482" s="141">
        <f>O482*H482</f>
        <v>0</v>
      </c>
      <c r="Q482" s="141">
        <v>8.5000000000000006E-3</v>
      </c>
      <c r="R482" s="141">
        <f>Q482*H482</f>
        <v>8.5000000000000006E-3</v>
      </c>
      <c r="S482" s="141">
        <v>0</v>
      </c>
      <c r="T482" s="142">
        <f>S482*H482</f>
        <v>0</v>
      </c>
      <c r="AR482" s="143" t="s">
        <v>189</v>
      </c>
      <c r="AT482" s="143" t="s">
        <v>420</v>
      </c>
      <c r="AU482" s="143" t="s">
        <v>87</v>
      </c>
      <c r="AY482" s="17" t="s">
        <v>136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7" t="s">
        <v>85</v>
      </c>
      <c r="BK482" s="144">
        <f>ROUND(I482*H482,2)</f>
        <v>0</v>
      </c>
      <c r="BL482" s="17" t="s">
        <v>135</v>
      </c>
      <c r="BM482" s="143" t="s">
        <v>804</v>
      </c>
    </row>
    <row r="483" spans="2:65" s="1" customFormat="1">
      <c r="B483" s="32"/>
      <c r="D483" s="145" t="s">
        <v>149</v>
      </c>
      <c r="F483" s="146" t="s">
        <v>803</v>
      </c>
      <c r="I483" s="147"/>
      <c r="L483" s="32"/>
      <c r="M483" s="148"/>
      <c r="T483" s="56"/>
      <c r="AT483" s="17" t="s">
        <v>149</v>
      </c>
      <c r="AU483" s="17" t="s">
        <v>87</v>
      </c>
    </row>
    <row r="484" spans="2:65" s="13" customFormat="1">
      <c r="B484" s="155"/>
      <c r="D484" s="145" t="s">
        <v>150</v>
      </c>
      <c r="E484" s="156" t="s">
        <v>1</v>
      </c>
      <c r="F484" s="157" t="s">
        <v>613</v>
      </c>
      <c r="H484" s="158">
        <v>1</v>
      </c>
      <c r="I484" s="159"/>
      <c r="L484" s="155"/>
      <c r="M484" s="160"/>
      <c r="T484" s="161"/>
      <c r="AT484" s="156" t="s">
        <v>150</v>
      </c>
      <c r="AU484" s="156" t="s">
        <v>87</v>
      </c>
      <c r="AV484" s="13" t="s">
        <v>87</v>
      </c>
      <c r="AW484" s="13" t="s">
        <v>33</v>
      </c>
      <c r="AX484" s="13" t="s">
        <v>85</v>
      </c>
      <c r="AY484" s="156" t="s">
        <v>136</v>
      </c>
    </row>
    <row r="485" spans="2:65" s="1" customFormat="1" ht="16.5" customHeight="1">
      <c r="B485" s="32"/>
      <c r="C485" s="172" t="s">
        <v>805</v>
      </c>
      <c r="D485" s="172" t="s">
        <v>420</v>
      </c>
      <c r="E485" s="173" t="s">
        <v>806</v>
      </c>
      <c r="F485" s="174" t="s">
        <v>807</v>
      </c>
      <c r="G485" s="175" t="s">
        <v>604</v>
      </c>
      <c r="H485" s="176">
        <v>1</v>
      </c>
      <c r="I485" s="177"/>
      <c r="J485" s="178">
        <f>ROUND(I485*H485,2)</f>
        <v>0</v>
      </c>
      <c r="K485" s="174" t="s">
        <v>146</v>
      </c>
      <c r="L485" s="179"/>
      <c r="M485" s="180" t="s">
        <v>1</v>
      </c>
      <c r="N485" s="181" t="s">
        <v>42</v>
      </c>
      <c r="P485" s="141">
        <f>O485*H485</f>
        <v>0</v>
      </c>
      <c r="Q485" s="141">
        <v>5.0599999999999999E-2</v>
      </c>
      <c r="R485" s="141">
        <f>Q485*H485</f>
        <v>5.0599999999999999E-2</v>
      </c>
      <c r="S485" s="141">
        <v>0</v>
      </c>
      <c r="T485" s="142">
        <f>S485*H485</f>
        <v>0</v>
      </c>
      <c r="AR485" s="143" t="s">
        <v>189</v>
      </c>
      <c r="AT485" s="143" t="s">
        <v>420</v>
      </c>
      <c r="AU485" s="143" t="s">
        <v>87</v>
      </c>
      <c r="AY485" s="17" t="s">
        <v>136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7" t="s">
        <v>85</v>
      </c>
      <c r="BK485" s="144">
        <f>ROUND(I485*H485,2)</f>
        <v>0</v>
      </c>
      <c r="BL485" s="17" t="s">
        <v>135</v>
      </c>
      <c r="BM485" s="143" t="s">
        <v>808</v>
      </c>
    </row>
    <row r="486" spans="2:65" s="1" customFormat="1">
      <c r="B486" s="32"/>
      <c r="D486" s="145" t="s">
        <v>149</v>
      </c>
      <c r="F486" s="146" t="s">
        <v>807</v>
      </c>
      <c r="I486" s="147"/>
      <c r="L486" s="32"/>
      <c r="M486" s="148"/>
      <c r="T486" s="56"/>
      <c r="AT486" s="17" t="s">
        <v>149</v>
      </c>
      <c r="AU486" s="17" t="s">
        <v>87</v>
      </c>
    </row>
    <row r="487" spans="2:65" s="13" customFormat="1">
      <c r="B487" s="155"/>
      <c r="D487" s="145" t="s">
        <v>150</v>
      </c>
      <c r="E487" s="156" t="s">
        <v>1</v>
      </c>
      <c r="F487" s="157" t="s">
        <v>809</v>
      </c>
      <c r="H487" s="158">
        <v>1</v>
      </c>
      <c r="I487" s="159"/>
      <c r="L487" s="155"/>
      <c r="M487" s="160"/>
      <c r="T487" s="161"/>
      <c r="AT487" s="156" t="s">
        <v>150</v>
      </c>
      <c r="AU487" s="156" t="s">
        <v>87</v>
      </c>
      <c r="AV487" s="13" t="s">
        <v>87</v>
      </c>
      <c r="AW487" s="13" t="s">
        <v>33</v>
      </c>
      <c r="AX487" s="13" t="s">
        <v>85</v>
      </c>
      <c r="AY487" s="156" t="s">
        <v>136</v>
      </c>
    </row>
    <row r="488" spans="2:65" s="11" customFormat="1" ht="22.95" customHeight="1">
      <c r="B488" s="120"/>
      <c r="D488" s="121" t="s">
        <v>76</v>
      </c>
      <c r="E488" s="130" t="s">
        <v>198</v>
      </c>
      <c r="F488" s="130" t="s">
        <v>810</v>
      </c>
      <c r="I488" s="123"/>
      <c r="J488" s="131">
        <f>BK488</f>
        <v>0</v>
      </c>
      <c r="L488" s="120"/>
      <c r="M488" s="125"/>
      <c r="P488" s="126">
        <f>SUM(P489:P554)</f>
        <v>0</v>
      </c>
      <c r="R488" s="126">
        <f>SUM(R489:R554)</f>
        <v>131.90301840000001</v>
      </c>
      <c r="T488" s="127">
        <f>SUM(T489:T554)</f>
        <v>51.754599999999996</v>
      </c>
      <c r="AR488" s="121" t="s">
        <v>85</v>
      </c>
      <c r="AT488" s="128" t="s">
        <v>76</v>
      </c>
      <c r="AU488" s="128" t="s">
        <v>85</v>
      </c>
      <c r="AY488" s="121" t="s">
        <v>136</v>
      </c>
      <c r="BK488" s="129">
        <f>SUM(BK489:BK554)</f>
        <v>0</v>
      </c>
    </row>
    <row r="489" spans="2:65" s="1" customFormat="1" ht="16.5" customHeight="1">
      <c r="B489" s="32"/>
      <c r="C489" s="132" t="s">
        <v>811</v>
      </c>
      <c r="D489" s="132" t="s">
        <v>142</v>
      </c>
      <c r="E489" s="133" t="s">
        <v>812</v>
      </c>
      <c r="F489" s="134" t="s">
        <v>813</v>
      </c>
      <c r="G489" s="135" t="s">
        <v>604</v>
      </c>
      <c r="H489" s="136">
        <v>2</v>
      </c>
      <c r="I489" s="137"/>
      <c r="J489" s="138">
        <f>ROUND(I489*H489,2)</f>
        <v>0</v>
      </c>
      <c r="K489" s="134" t="s">
        <v>146</v>
      </c>
      <c r="L489" s="32"/>
      <c r="M489" s="139" t="s">
        <v>1</v>
      </c>
      <c r="N489" s="140" t="s">
        <v>42</v>
      </c>
      <c r="P489" s="141">
        <f>O489*H489</f>
        <v>0</v>
      </c>
      <c r="Q489" s="141">
        <v>0.11241</v>
      </c>
      <c r="R489" s="141">
        <f>Q489*H489</f>
        <v>0.22481999999999999</v>
      </c>
      <c r="S489" s="141">
        <v>0</v>
      </c>
      <c r="T489" s="142">
        <f>S489*H489</f>
        <v>0</v>
      </c>
      <c r="AR489" s="143" t="s">
        <v>135</v>
      </c>
      <c r="AT489" s="143" t="s">
        <v>142</v>
      </c>
      <c r="AU489" s="143" t="s">
        <v>87</v>
      </c>
      <c r="AY489" s="17" t="s">
        <v>136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7" t="s">
        <v>85</v>
      </c>
      <c r="BK489" s="144">
        <f>ROUND(I489*H489,2)</f>
        <v>0</v>
      </c>
      <c r="BL489" s="17" t="s">
        <v>135</v>
      </c>
      <c r="BM489" s="143" t="s">
        <v>814</v>
      </c>
    </row>
    <row r="490" spans="2:65" s="1" customFormat="1">
      <c r="B490" s="32"/>
      <c r="D490" s="145" t="s">
        <v>149</v>
      </c>
      <c r="F490" s="146" t="s">
        <v>815</v>
      </c>
      <c r="I490" s="147"/>
      <c r="L490" s="32"/>
      <c r="M490" s="148"/>
      <c r="T490" s="56"/>
      <c r="AT490" s="17" t="s">
        <v>149</v>
      </c>
      <c r="AU490" s="17" t="s">
        <v>87</v>
      </c>
    </row>
    <row r="491" spans="2:65" s="13" customFormat="1">
      <c r="B491" s="155"/>
      <c r="D491" s="145" t="s">
        <v>150</v>
      </c>
      <c r="E491" s="156" t="s">
        <v>1</v>
      </c>
      <c r="F491" s="157" t="s">
        <v>816</v>
      </c>
      <c r="H491" s="158">
        <v>2</v>
      </c>
      <c r="I491" s="159"/>
      <c r="L491" s="155"/>
      <c r="M491" s="160"/>
      <c r="T491" s="161"/>
      <c r="AT491" s="156" t="s">
        <v>150</v>
      </c>
      <c r="AU491" s="156" t="s">
        <v>87</v>
      </c>
      <c r="AV491" s="13" t="s">
        <v>87</v>
      </c>
      <c r="AW491" s="13" t="s">
        <v>33</v>
      </c>
      <c r="AX491" s="13" t="s">
        <v>85</v>
      </c>
      <c r="AY491" s="156" t="s">
        <v>136</v>
      </c>
    </row>
    <row r="492" spans="2:65" s="1" customFormat="1" ht="16.5" customHeight="1">
      <c r="B492" s="32"/>
      <c r="C492" s="132" t="s">
        <v>817</v>
      </c>
      <c r="D492" s="132" t="s">
        <v>142</v>
      </c>
      <c r="E492" s="133" t="s">
        <v>818</v>
      </c>
      <c r="F492" s="134" t="s">
        <v>819</v>
      </c>
      <c r="G492" s="135" t="s">
        <v>285</v>
      </c>
      <c r="H492" s="136">
        <v>344.19</v>
      </c>
      <c r="I492" s="137"/>
      <c r="J492" s="138">
        <f>ROUND(I492*H492,2)</f>
        <v>0</v>
      </c>
      <c r="K492" s="134" t="s">
        <v>146</v>
      </c>
      <c r="L492" s="32"/>
      <c r="M492" s="139" t="s">
        <v>1</v>
      </c>
      <c r="N492" s="140" t="s">
        <v>42</v>
      </c>
      <c r="P492" s="141">
        <f>O492*H492</f>
        <v>0</v>
      </c>
      <c r="Q492" s="141">
        <v>0.15540000000000001</v>
      </c>
      <c r="R492" s="141">
        <f>Q492*H492</f>
        <v>53.487126000000004</v>
      </c>
      <c r="S492" s="141">
        <v>0</v>
      </c>
      <c r="T492" s="142">
        <f>S492*H492</f>
        <v>0</v>
      </c>
      <c r="AR492" s="143" t="s">
        <v>135</v>
      </c>
      <c r="AT492" s="143" t="s">
        <v>142</v>
      </c>
      <c r="AU492" s="143" t="s">
        <v>87</v>
      </c>
      <c r="AY492" s="17" t="s">
        <v>136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7" t="s">
        <v>85</v>
      </c>
      <c r="BK492" s="144">
        <f>ROUND(I492*H492,2)</f>
        <v>0</v>
      </c>
      <c r="BL492" s="17" t="s">
        <v>135</v>
      </c>
      <c r="BM492" s="143" t="s">
        <v>820</v>
      </c>
    </row>
    <row r="493" spans="2:65" s="1" customFormat="1" ht="19.2">
      <c r="B493" s="32"/>
      <c r="D493" s="145" t="s">
        <v>149</v>
      </c>
      <c r="F493" s="146" t="s">
        <v>821</v>
      </c>
      <c r="I493" s="147"/>
      <c r="L493" s="32"/>
      <c r="M493" s="148"/>
      <c r="T493" s="56"/>
      <c r="AT493" s="17" t="s">
        <v>149</v>
      </c>
      <c r="AU493" s="17" t="s">
        <v>87</v>
      </c>
    </row>
    <row r="494" spans="2:65" s="13" customFormat="1">
      <c r="B494" s="155"/>
      <c r="D494" s="145" t="s">
        <v>150</v>
      </c>
      <c r="E494" s="156" t="s">
        <v>1</v>
      </c>
      <c r="F494" s="157" t="s">
        <v>822</v>
      </c>
      <c r="H494" s="158">
        <v>344.19</v>
      </c>
      <c r="I494" s="159"/>
      <c r="L494" s="155"/>
      <c r="M494" s="160"/>
      <c r="T494" s="161"/>
      <c r="AT494" s="156" t="s">
        <v>150</v>
      </c>
      <c r="AU494" s="156" t="s">
        <v>87</v>
      </c>
      <c r="AV494" s="13" t="s">
        <v>87</v>
      </c>
      <c r="AW494" s="13" t="s">
        <v>33</v>
      </c>
      <c r="AX494" s="13" t="s">
        <v>85</v>
      </c>
      <c r="AY494" s="156" t="s">
        <v>136</v>
      </c>
    </row>
    <row r="495" spans="2:65" s="1" customFormat="1" ht="16.5" customHeight="1">
      <c r="B495" s="32"/>
      <c r="C495" s="172" t="s">
        <v>823</v>
      </c>
      <c r="D495" s="172" t="s">
        <v>420</v>
      </c>
      <c r="E495" s="173" t="s">
        <v>824</v>
      </c>
      <c r="F495" s="174" t="s">
        <v>825</v>
      </c>
      <c r="G495" s="175" t="s">
        <v>285</v>
      </c>
      <c r="H495" s="176">
        <v>344.19</v>
      </c>
      <c r="I495" s="177"/>
      <c r="J495" s="178">
        <f>ROUND(I495*H495,2)</f>
        <v>0</v>
      </c>
      <c r="K495" s="174" t="s">
        <v>146</v>
      </c>
      <c r="L495" s="179"/>
      <c r="M495" s="180" t="s">
        <v>1</v>
      </c>
      <c r="N495" s="181" t="s">
        <v>42</v>
      </c>
      <c r="P495" s="141">
        <f>O495*H495</f>
        <v>0</v>
      </c>
      <c r="Q495" s="141">
        <v>0.08</v>
      </c>
      <c r="R495" s="141">
        <f>Q495*H495</f>
        <v>27.5352</v>
      </c>
      <c r="S495" s="141">
        <v>0</v>
      </c>
      <c r="T495" s="142">
        <f>S495*H495</f>
        <v>0</v>
      </c>
      <c r="AR495" s="143" t="s">
        <v>189</v>
      </c>
      <c r="AT495" s="143" t="s">
        <v>420</v>
      </c>
      <c r="AU495" s="143" t="s">
        <v>87</v>
      </c>
      <c r="AY495" s="17" t="s">
        <v>136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7" t="s">
        <v>85</v>
      </c>
      <c r="BK495" s="144">
        <f>ROUND(I495*H495,2)</f>
        <v>0</v>
      </c>
      <c r="BL495" s="17" t="s">
        <v>135</v>
      </c>
      <c r="BM495" s="143" t="s">
        <v>826</v>
      </c>
    </row>
    <row r="496" spans="2:65" s="1" customFormat="1">
      <c r="B496" s="32"/>
      <c r="D496" s="145" t="s">
        <v>149</v>
      </c>
      <c r="F496" s="146" t="s">
        <v>825</v>
      </c>
      <c r="I496" s="147"/>
      <c r="L496" s="32"/>
      <c r="M496" s="148"/>
      <c r="T496" s="56"/>
      <c r="AT496" s="17" t="s">
        <v>149</v>
      </c>
      <c r="AU496" s="17" t="s">
        <v>87</v>
      </c>
    </row>
    <row r="497" spans="2:65" s="13" customFormat="1">
      <c r="B497" s="155"/>
      <c r="D497" s="145" t="s">
        <v>150</v>
      </c>
      <c r="E497" s="156" t="s">
        <v>1</v>
      </c>
      <c r="F497" s="157" t="s">
        <v>827</v>
      </c>
      <c r="H497" s="158">
        <v>344.19</v>
      </c>
      <c r="I497" s="159"/>
      <c r="L497" s="155"/>
      <c r="M497" s="160"/>
      <c r="T497" s="161"/>
      <c r="AT497" s="156" t="s">
        <v>150</v>
      </c>
      <c r="AU497" s="156" t="s">
        <v>87</v>
      </c>
      <c r="AV497" s="13" t="s">
        <v>87</v>
      </c>
      <c r="AW497" s="13" t="s">
        <v>33</v>
      </c>
      <c r="AX497" s="13" t="s">
        <v>85</v>
      </c>
      <c r="AY497" s="156" t="s">
        <v>136</v>
      </c>
    </row>
    <row r="498" spans="2:65" s="1" customFormat="1" ht="16.5" customHeight="1">
      <c r="B498" s="32"/>
      <c r="C498" s="132" t="s">
        <v>828</v>
      </c>
      <c r="D498" s="132" t="s">
        <v>142</v>
      </c>
      <c r="E498" s="133" t="s">
        <v>829</v>
      </c>
      <c r="F498" s="134" t="s">
        <v>830</v>
      </c>
      <c r="G498" s="135" t="s">
        <v>285</v>
      </c>
      <c r="H498" s="136">
        <v>49.24</v>
      </c>
      <c r="I498" s="137"/>
      <c r="J498" s="138">
        <f>ROUND(I498*H498,2)</f>
        <v>0</v>
      </c>
      <c r="K498" s="134" t="s">
        <v>146</v>
      </c>
      <c r="L498" s="32"/>
      <c r="M498" s="139" t="s">
        <v>1</v>
      </c>
      <c r="N498" s="140" t="s">
        <v>42</v>
      </c>
      <c r="P498" s="141">
        <f>O498*H498</f>
        <v>0</v>
      </c>
      <c r="Q498" s="141">
        <v>0.1295</v>
      </c>
      <c r="R498" s="141">
        <f>Q498*H498</f>
        <v>6.3765800000000006</v>
      </c>
      <c r="S498" s="141">
        <v>0</v>
      </c>
      <c r="T498" s="142">
        <f>S498*H498</f>
        <v>0</v>
      </c>
      <c r="AR498" s="143" t="s">
        <v>135</v>
      </c>
      <c r="AT498" s="143" t="s">
        <v>142</v>
      </c>
      <c r="AU498" s="143" t="s">
        <v>87</v>
      </c>
      <c r="AY498" s="17" t="s">
        <v>136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85</v>
      </c>
      <c r="BK498" s="144">
        <f>ROUND(I498*H498,2)</f>
        <v>0</v>
      </c>
      <c r="BL498" s="17" t="s">
        <v>135</v>
      </c>
      <c r="BM498" s="143" t="s">
        <v>831</v>
      </c>
    </row>
    <row r="499" spans="2:65" s="1" customFormat="1" ht="19.2">
      <c r="B499" s="32"/>
      <c r="D499" s="145" t="s">
        <v>149</v>
      </c>
      <c r="F499" s="146" t="s">
        <v>832</v>
      </c>
      <c r="I499" s="147"/>
      <c r="L499" s="32"/>
      <c r="M499" s="148"/>
      <c r="T499" s="56"/>
      <c r="AT499" s="17" t="s">
        <v>149</v>
      </c>
      <c r="AU499" s="17" t="s">
        <v>87</v>
      </c>
    </row>
    <row r="500" spans="2:65" s="13" customFormat="1">
      <c r="B500" s="155"/>
      <c r="D500" s="145" t="s">
        <v>150</v>
      </c>
      <c r="E500" s="156" t="s">
        <v>1</v>
      </c>
      <c r="F500" s="157" t="s">
        <v>833</v>
      </c>
      <c r="H500" s="158">
        <v>49.24</v>
      </c>
      <c r="I500" s="159"/>
      <c r="L500" s="155"/>
      <c r="M500" s="160"/>
      <c r="T500" s="161"/>
      <c r="AT500" s="156" t="s">
        <v>150</v>
      </c>
      <c r="AU500" s="156" t="s">
        <v>87</v>
      </c>
      <c r="AV500" s="13" t="s">
        <v>87</v>
      </c>
      <c r="AW500" s="13" t="s">
        <v>33</v>
      </c>
      <c r="AX500" s="13" t="s">
        <v>85</v>
      </c>
      <c r="AY500" s="156" t="s">
        <v>136</v>
      </c>
    </row>
    <row r="501" spans="2:65" s="1" customFormat="1" ht="16.5" customHeight="1">
      <c r="B501" s="32"/>
      <c r="C501" s="172" t="s">
        <v>834</v>
      </c>
      <c r="D501" s="172" t="s">
        <v>420</v>
      </c>
      <c r="E501" s="173" t="s">
        <v>835</v>
      </c>
      <c r="F501" s="174" t="s">
        <v>836</v>
      </c>
      <c r="G501" s="175" t="s">
        <v>285</v>
      </c>
      <c r="H501" s="176">
        <v>49.24</v>
      </c>
      <c r="I501" s="177"/>
      <c r="J501" s="178">
        <f>ROUND(I501*H501,2)</f>
        <v>0</v>
      </c>
      <c r="K501" s="174" t="s">
        <v>146</v>
      </c>
      <c r="L501" s="179"/>
      <c r="M501" s="180" t="s">
        <v>1</v>
      </c>
      <c r="N501" s="181" t="s">
        <v>42</v>
      </c>
      <c r="P501" s="141">
        <f>O501*H501</f>
        <v>0</v>
      </c>
      <c r="Q501" s="141">
        <v>4.4999999999999998E-2</v>
      </c>
      <c r="R501" s="141">
        <f>Q501*H501</f>
        <v>2.2158000000000002</v>
      </c>
      <c r="S501" s="141">
        <v>0</v>
      </c>
      <c r="T501" s="142">
        <f>S501*H501</f>
        <v>0</v>
      </c>
      <c r="AR501" s="143" t="s">
        <v>189</v>
      </c>
      <c r="AT501" s="143" t="s">
        <v>420</v>
      </c>
      <c r="AU501" s="143" t="s">
        <v>87</v>
      </c>
      <c r="AY501" s="17" t="s">
        <v>136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7" t="s">
        <v>85</v>
      </c>
      <c r="BK501" s="144">
        <f>ROUND(I501*H501,2)</f>
        <v>0</v>
      </c>
      <c r="BL501" s="17" t="s">
        <v>135</v>
      </c>
      <c r="BM501" s="143" t="s">
        <v>837</v>
      </c>
    </row>
    <row r="502" spans="2:65" s="1" customFormat="1">
      <c r="B502" s="32"/>
      <c r="D502" s="145" t="s">
        <v>149</v>
      </c>
      <c r="F502" s="146" t="s">
        <v>836</v>
      </c>
      <c r="I502" s="147"/>
      <c r="L502" s="32"/>
      <c r="M502" s="148"/>
      <c r="T502" s="56"/>
      <c r="AT502" s="17" t="s">
        <v>149</v>
      </c>
      <c r="AU502" s="17" t="s">
        <v>87</v>
      </c>
    </row>
    <row r="503" spans="2:65" s="13" customFormat="1">
      <c r="B503" s="155"/>
      <c r="D503" s="145" t="s">
        <v>150</v>
      </c>
      <c r="E503" s="156" t="s">
        <v>1</v>
      </c>
      <c r="F503" s="157" t="s">
        <v>838</v>
      </c>
      <c r="H503" s="158">
        <v>49.24</v>
      </c>
      <c r="I503" s="159"/>
      <c r="L503" s="155"/>
      <c r="M503" s="160"/>
      <c r="T503" s="161"/>
      <c r="AT503" s="156" t="s">
        <v>150</v>
      </c>
      <c r="AU503" s="156" t="s">
        <v>87</v>
      </c>
      <c r="AV503" s="13" t="s">
        <v>87</v>
      </c>
      <c r="AW503" s="13" t="s">
        <v>33</v>
      </c>
      <c r="AX503" s="13" t="s">
        <v>85</v>
      </c>
      <c r="AY503" s="156" t="s">
        <v>136</v>
      </c>
    </row>
    <row r="504" spans="2:65" s="1" customFormat="1" ht="16.5" customHeight="1">
      <c r="B504" s="32"/>
      <c r="C504" s="132" t="s">
        <v>839</v>
      </c>
      <c r="D504" s="132" t="s">
        <v>142</v>
      </c>
      <c r="E504" s="133" t="s">
        <v>840</v>
      </c>
      <c r="F504" s="134" t="s">
        <v>841</v>
      </c>
      <c r="G504" s="135" t="s">
        <v>285</v>
      </c>
      <c r="H504" s="136">
        <v>25.13</v>
      </c>
      <c r="I504" s="137"/>
      <c r="J504" s="138">
        <f>ROUND(I504*H504,2)</f>
        <v>0</v>
      </c>
      <c r="K504" s="134" t="s">
        <v>146</v>
      </c>
      <c r="L504" s="32"/>
      <c r="M504" s="139" t="s">
        <v>1</v>
      </c>
      <c r="N504" s="140" t="s">
        <v>42</v>
      </c>
      <c r="P504" s="141">
        <f>O504*H504</f>
        <v>0</v>
      </c>
      <c r="Q504" s="141">
        <v>0</v>
      </c>
      <c r="R504" s="141">
        <f>Q504*H504</f>
        <v>0</v>
      </c>
      <c r="S504" s="141">
        <v>0</v>
      </c>
      <c r="T504" s="142">
        <f>S504*H504</f>
        <v>0</v>
      </c>
      <c r="AR504" s="143" t="s">
        <v>135</v>
      </c>
      <c r="AT504" s="143" t="s">
        <v>142</v>
      </c>
      <c r="AU504" s="143" t="s">
        <v>87</v>
      </c>
      <c r="AY504" s="17" t="s">
        <v>136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7" t="s">
        <v>85</v>
      </c>
      <c r="BK504" s="144">
        <f>ROUND(I504*H504,2)</f>
        <v>0</v>
      </c>
      <c r="BL504" s="17" t="s">
        <v>135</v>
      </c>
      <c r="BM504" s="143" t="s">
        <v>842</v>
      </c>
    </row>
    <row r="505" spans="2:65" s="1" customFormat="1">
      <c r="B505" s="32"/>
      <c r="D505" s="145" t="s">
        <v>149</v>
      </c>
      <c r="F505" s="146" t="s">
        <v>843</v>
      </c>
      <c r="I505" s="147"/>
      <c r="L505" s="32"/>
      <c r="M505" s="148"/>
      <c r="T505" s="56"/>
      <c r="AT505" s="17" t="s">
        <v>149</v>
      </c>
      <c r="AU505" s="17" t="s">
        <v>87</v>
      </c>
    </row>
    <row r="506" spans="2:65" s="13" customFormat="1">
      <c r="B506" s="155"/>
      <c r="D506" s="145" t="s">
        <v>150</v>
      </c>
      <c r="E506" s="156" t="s">
        <v>1</v>
      </c>
      <c r="F506" s="157" t="s">
        <v>844</v>
      </c>
      <c r="H506" s="158">
        <v>25.13</v>
      </c>
      <c r="I506" s="159"/>
      <c r="L506" s="155"/>
      <c r="M506" s="160"/>
      <c r="T506" s="161"/>
      <c r="AT506" s="156" t="s">
        <v>150</v>
      </c>
      <c r="AU506" s="156" t="s">
        <v>87</v>
      </c>
      <c r="AV506" s="13" t="s">
        <v>87</v>
      </c>
      <c r="AW506" s="13" t="s">
        <v>33</v>
      </c>
      <c r="AX506" s="13" t="s">
        <v>85</v>
      </c>
      <c r="AY506" s="156" t="s">
        <v>136</v>
      </c>
    </row>
    <row r="507" spans="2:65" s="1" customFormat="1" ht="16.5" customHeight="1">
      <c r="B507" s="32"/>
      <c r="C507" s="132" t="s">
        <v>845</v>
      </c>
      <c r="D507" s="132" t="s">
        <v>142</v>
      </c>
      <c r="E507" s="133" t="s">
        <v>846</v>
      </c>
      <c r="F507" s="134" t="s">
        <v>847</v>
      </c>
      <c r="G507" s="135" t="s">
        <v>285</v>
      </c>
      <c r="H507" s="136">
        <v>25.13</v>
      </c>
      <c r="I507" s="137"/>
      <c r="J507" s="138">
        <f>ROUND(I507*H507,2)</f>
        <v>0</v>
      </c>
      <c r="K507" s="134" t="s">
        <v>146</v>
      </c>
      <c r="L507" s="32"/>
      <c r="M507" s="139" t="s">
        <v>1</v>
      </c>
      <c r="N507" s="140" t="s">
        <v>42</v>
      </c>
      <c r="P507" s="141">
        <f>O507*H507</f>
        <v>0</v>
      </c>
      <c r="Q507" s="141">
        <v>2.7999999999999998E-4</v>
      </c>
      <c r="R507" s="141">
        <f>Q507*H507</f>
        <v>7.0363999999999991E-3</v>
      </c>
      <c r="S507" s="141">
        <v>0</v>
      </c>
      <c r="T507" s="142">
        <f>S507*H507</f>
        <v>0</v>
      </c>
      <c r="AR507" s="143" t="s">
        <v>135</v>
      </c>
      <c r="AT507" s="143" t="s">
        <v>142</v>
      </c>
      <c r="AU507" s="143" t="s">
        <v>87</v>
      </c>
      <c r="AY507" s="17" t="s">
        <v>136</v>
      </c>
      <c r="BE507" s="144">
        <f>IF(N507="základní",J507,0)</f>
        <v>0</v>
      </c>
      <c r="BF507" s="144">
        <f>IF(N507="snížená",J507,0)</f>
        <v>0</v>
      </c>
      <c r="BG507" s="144">
        <f>IF(N507="zákl. přenesená",J507,0)</f>
        <v>0</v>
      </c>
      <c r="BH507" s="144">
        <f>IF(N507="sníž. přenesená",J507,0)</f>
        <v>0</v>
      </c>
      <c r="BI507" s="144">
        <f>IF(N507="nulová",J507,0)</f>
        <v>0</v>
      </c>
      <c r="BJ507" s="17" t="s">
        <v>85</v>
      </c>
      <c r="BK507" s="144">
        <f>ROUND(I507*H507,2)</f>
        <v>0</v>
      </c>
      <c r="BL507" s="17" t="s">
        <v>135</v>
      </c>
      <c r="BM507" s="143" t="s">
        <v>848</v>
      </c>
    </row>
    <row r="508" spans="2:65" s="1" customFormat="1" ht="19.2">
      <c r="B508" s="32"/>
      <c r="D508" s="145" t="s">
        <v>149</v>
      </c>
      <c r="F508" s="146" t="s">
        <v>849</v>
      </c>
      <c r="I508" s="147"/>
      <c r="L508" s="32"/>
      <c r="M508" s="148"/>
      <c r="T508" s="56"/>
      <c r="AT508" s="17" t="s">
        <v>149</v>
      </c>
      <c r="AU508" s="17" t="s">
        <v>87</v>
      </c>
    </row>
    <row r="509" spans="2:65" s="12" customFormat="1" ht="20.399999999999999">
      <c r="B509" s="149"/>
      <c r="D509" s="145" t="s">
        <v>150</v>
      </c>
      <c r="E509" s="150" t="s">
        <v>1</v>
      </c>
      <c r="F509" s="151" t="s">
        <v>850</v>
      </c>
      <c r="H509" s="150" t="s">
        <v>1</v>
      </c>
      <c r="I509" s="152"/>
      <c r="L509" s="149"/>
      <c r="M509" s="153"/>
      <c r="T509" s="154"/>
      <c r="AT509" s="150" t="s">
        <v>150</v>
      </c>
      <c r="AU509" s="150" t="s">
        <v>87</v>
      </c>
      <c r="AV509" s="12" t="s">
        <v>85</v>
      </c>
      <c r="AW509" s="12" t="s">
        <v>33</v>
      </c>
      <c r="AX509" s="12" t="s">
        <v>77</v>
      </c>
      <c r="AY509" s="150" t="s">
        <v>136</v>
      </c>
    </row>
    <row r="510" spans="2:65" s="13" customFormat="1">
      <c r="B510" s="155"/>
      <c r="D510" s="145" t="s">
        <v>150</v>
      </c>
      <c r="E510" s="156" t="s">
        <v>1</v>
      </c>
      <c r="F510" s="157" t="s">
        <v>844</v>
      </c>
      <c r="H510" s="158">
        <v>25.13</v>
      </c>
      <c r="I510" s="159"/>
      <c r="L510" s="155"/>
      <c r="M510" s="160"/>
      <c r="T510" s="161"/>
      <c r="AT510" s="156" t="s">
        <v>150</v>
      </c>
      <c r="AU510" s="156" t="s">
        <v>87</v>
      </c>
      <c r="AV510" s="13" t="s">
        <v>87</v>
      </c>
      <c r="AW510" s="13" t="s">
        <v>33</v>
      </c>
      <c r="AX510" s="13" t="s">
        <v>85</v>
      </c>
      <c r="AY510" s="156" t="s">
        <v>136</v>
      </c>
    </row>
    <row r="511" spans="2:65" s="1" customFormat="1" ht="16.5" customHeight="1">
      <c r="B511" s="32"/>
      <c r="C511" s="132" t="s">
        <v>851</v>
      </c>
      <c r="D511" s="132" t="s">
        <v>142</v>
      </c>
      <c r="E511" s="133" t="s">
        <v>852</v>
      </c>
      <c r="F511" s="134" t="s">
        <v>853</v>
      </c>
      <c r="G511" s="135" t="s">
        <v>285</v>
      </c>
      <c r="H511" s="136">
        <v>11.5</v>
      </c>
      <c r="I511" s="137"/>
      <c r="J511" s="138">
        <f>ROUND(I511*H511,2)</f>
        <v>0</v>
      </c>
      <c r="K511" s="134" t="s">
        <v>146</v>
      </c>
      <c r="L511" s="32"/>
      <c r="M511" s="139" t="s">
        <v>1</v>
      </c>
      <c r="N511" s="140" t="s">
        <v>42</v>
      </c>
      <c r="P511" s="141">
        <f>O511*H511</f>
        <v>0</v>
      </c>
      <c r="Q511" s="141">
        <v>2.2041900000000001</v>
      </c>
      <c r="R511" s="141">
        <f>Q511*H511</f>
        <v>25.348185000000001</v>
      </c>
      <c r="S511" s="141">
        <v>0</v>
      </c>
      <c r="T511" s="142">
        <f>S511*H511</f>
        <v>0</v>
      </c>
      <c r="AR511" s="143" t="s">
        <v>135</v>
      </c>
      <c r="AT511" s="143" t="s">
        <v>142</v>
      </c>
      <c r="AU511" s="143" t="s">
        <v>87</v>
      </c>
      <c r="AY511" s="17" t="s">
        <v>136</v>
      </c>
      <c r="BE511" s="144">
        <f>IF(N511="základní",J511,0)</f>
        <v>0</v>
      </c>
      <c r="BF511" s="144">
        <f>IF(N511="snížená",J511,0)</f>
        <v>0</v>
      </c>
      <c r="BG511" s="144">
        <f>IF(N511="zákl. přenesená",J511,0)</f>
        <v>0</v>
      </c>
      <c r="BH511" s="144">
        <f>IF(N511="sníž. přenesená",J511,0)</f>
        <v>0</v>
      </c>
      <c r="BI511" s="144">
        <f>IF(N511="nulová",J511,0)</f>
        <v>0</v>
      </c>
      <c r="BJ511" s="17" t="s">
        <v>85</v>
      </c>
      <c r="BK511" s="144">
        <f>ROUND(I511*H511,2)</f>
        <v>0</v>
      </c>
      <c r="BL511" s="17" t="s">
        <v>135</v>
      </c>
      <c r="BM511" s="143" t="s">
        <v>854</v>
      </c>
    </row>
    <row r="512" spans="2:65" s="1" customFormat="1">
      <c r="B512" s="32"/>
      <c r="D512" s="145" t="s">
        <v>149</v>
      </c>
      <c r="F512" s="146" t="s">
        <v>855</v>
      </c>
      <c r="I512" s="147"/>
      <c r="L512" s="32"/>
      <c r="M512" s="148"/>
      <c r="T512" s="56"/>
      <c r="AT512" s="17" t="s">
        <v>149</v>
      </c>
      <c r="AU512" s="17" t="s">
        <v>87</v>
      </c>
    </row>
    <row r="513" spans="2:65" s="13" customFormat="1">
      <c r="B513" s="155"/>
      <c r="D513" s="145" t="s">
        <v>150</v>
      </c>
      <c r="E513" s="156" t="s">
        <v>1</v>
      </c>
      <c r="F513" s="157" t="s">
        <v>856</v>
      </c>
      <c r="H513" s="158">
        <v>11.5</v>
      </c>
      <c r="I513" s="159"/>
      <c r="L513" s="155"/>
      <c r="M513" s="160"/>
      <c r="T513" s="161"/>
      <c r="AT513" s="156" t="s">
        <v>150</v>
      </c>
      <c r="AU513" s="156" t="s">
        <v>87</v>
      </c>
      <c r="AV513" s="13" t="s">
        <v>87</v>
      </c>
      <c r="AW513" s="13" t="s">
        <v>33</v>
      </c>
      <c r="AX513" s="13" t="s">
        <v>85</v>
      </c>
      <c r="AY513" s="156" t="s">
        <v>136</v>
      </c>
    </row>
    <row r="514" spans="2:65" s="12" customFormat="1">
      <c r="B514" s="149"/>
      <c r="D514" s="145" t="s">
        <v>150</v>
      </c>
      <c r="E514" s="150" t="s">
        <v>1</v>
      </c>
      <c r="F514" s="151" t="s">
        <v>857</v>
      </c>
      <c r="H514" s="150" t="s">
        <v>1</v>
      </c>
      <c r="I514" s="152"/>
      <c r="L514" s="149"/>
      <c r="M514" s="153"/>
      <c r="T514" s="154"/>
      <c r="AT514" s="150" t="s">
        <v>150</v>
      </c>
      <c r="AU514" s="150" t="s">
        <v>87</v>
      </c>
      <c r="AV514" s="12" t="s">
        <v>85</v>
      </c>
      <c r="AW514" s="12" t="s">
        <v>33</v>
      </c>
      <c r="AX514" s="12" t="s">
        <v>77</v>
      </c>
      <c r="AY514" s="150" t="s">
        <v>136</v>
      </c>
    </row>
    <row r="515" spans="2:65" s="12" customFormat="1">
      <c r="B515" s="149"/>
      <c r="D515" s="145" t="s">
        <v>150</v>
      </c>
      <c r="E515" s="150" t="s">
        <v>1</v>
      </c>
      <c r="F515" s="151" t="s">
        <v>858</v>
      </c>
      <c r="H515" s="150" t="s">
        <v>1</v>
      </c>
      <c r="I515" s="152"/>
      <c r="L515" s="149"/>
      <c r="M515" s="153"/>
      <c r="T515" s="154"/>
      <c r="AT515" s="150" t="s">
        <v>150</v>
      </c>
      <c r="AU515" s="150" t="s">
        <v>87</v>
      </c>
      <c r="AV515" s="12" t="s">
        <v>85</v>
      </c>
      <c r="AW515" s="12" t="s">
        <v>33</v>
      </c>
      <c r="AX515" s="12" t="s">
        <v>77</v>
      </c>
      <c r="AY515" s="150" t="s">
        <v>136</v>
      </c>
    </row>
    <row r="516" spans="2:65" s="12" customFormat="1">
      <c r="B516" s="149"/>
      <c r="D516" s="145" t="s">
        <v>150</v>
      </c>
      <c r="E516" s="150" t="s">
        <v>1</v>
      </c>
      <c r="F516" s="151" t="s">
        <v>859</v>
      </c>
      <c r="H516" s="150" t="s">
        <v>1</v>
      </c>
      <c r="I516" s="152"/>
      <c r="L516" s="149"/>
      <c r="M516" s="153"/>
      <c r="T516" s="154"/>
      <c r="AT516" s="150" t="s">
        <v>150</v>
      </c>
      <c r="AU516" s="150" t="s">
        <v>87</v>
      </c>
      <c r="AV516" s="12" t="s">
        <v>85</v>
      </c>
      <c r="AW516" s="12" t="s">
        <v>33</v>
      </c>
      <c r="AX516" s="12" t="s">
        <v>77</v>
      </c>
      <c r="AY516" s="150" t="s">
        <v>136</v>
      </c>
    </row>
    <row r="517" spans="2:65" s="1" customFormat="1" ht="16.5" customHeight="1">
      <c r="B517" s="32"/>
      <c r="C517" s="172" t="s">
        <v>860</v>
      </c>
      <c r="D517" s="172" t="s">
        <v>420</v>
      </c>
      <c r="E517" s="173" t="s">
        <v>861</v>
      </c>
      <c r="F517" s="174" t="s">
        <v>862</v>
      </c>
      <c r="G517" s="175" t="s">
        <v>285</v>
      </c>
      <c r="H517" s="176">
        <v>7.5750000000000002</v>
      </c>
      <c r="I517" s="177"/>
      <c r="J517" s="178">
        <f>ROUND(I517*H517,2)</f>
        <v>0</v>
      </c>
      <c r="K517" s="174" t="s">
        <v>146</v>
      </c>
      <c r="L517" s="179"/>
      <c r="M517" s="180" t="s">
        <v>1</v>
      </c>
      <c r="N517" s="181" t="s">
        <v>42</v>
      </c>
      <c r="P517" s="141">
        <f>O517*H517</f>
        <v>0</v>
      </c>
      <c r="Q517" s="141">
        <v>1.3839999999999999</v>
      </c>
      <c r="R517" s="141">
        <f>Q517*H517</f>
        <v>10.483799999999999</v>
      </c>
      <c r="S517" s="141">
        <v>0</v>
      </c>
      <c r="T517" s="142">
        <f>S517*H517</f>
        <v>0</v>
      </c>
      <c r="AR517" s="143" t="s">
        <v>189</v>
      </c>
      <c r="AT517" s="143" t="s">
        <v>420</v>
      </c>
      <c r="AU517" s="143" t="s">
        <v>87</v>
      </c>
      <c r="AY517" s="17" t="s">
        <v>136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7" t="s">
        <v>85</v>
      </c>
      <c r="BK517" s="144">
        <f>ROUND(I517*H517,2)</f>
        <v>0</v>
      </c>
      <c r="BL517" s="17" t="s">
        <v>135</v>
      </c>
      <c r="BM517" s="143" t="s">
        <v>863</v>
      </c>
    </row>
    <row r="518" spans="2:65" s="1" customFormat="1">
      <c r="B518" s="32"/>
      <c r="D518" s="145" t="s">
        <v>149</v>
      </c>
      <c r="F518" s="146" t="s">
        <v>862</v>
      </c>
      <c r="I518" s="147"/>
      <c r="L518" s="32"/>
      <c r="M518" s="148"/>
      <c r="T518" s="56"/>
      <c r="AT518" s="17" t="s">
        <v>149</v>
      </c>
      <c r="AU518" s="17" t="s">
        <v>87</v>
      </c>
    </row>
    <row r="519" spans="2:65" s="13" customFormat="1">
      <c r="B519" s="155"/>
      <c r="D519" s="145" t="s">
        <v>150</v>
      </c>
      <c r="E519" s="156" t="s">
        <v>1</v>
      </c>
      <c r="F519" s="157" t="s">
        <v>864</v>
      </c>
      <c r="H519" s="158">
        <v>7.5</v>
      </c>
      <c r="I519" s="159"/>
      <c r="L519" s="155"/>
      <c r="M519" s="160"/>
      <c r="T519" s="161"/>
      <c r="AT519" s="156" t="s">
        <v>150</v>
      </c>
      <c r="AU519" s="156" t="s">
        <v>87</v>
      </c>
      <c r="AV519" s="13" t="s">
        <v>87</v>
      </c>
      <c r="AW519" s="13" t="s">
        <v>33</v>
      </c>
      <c r="AX519" s="13" t="s">
        <v>85</v>
      </c>
      <c r="AY519" s="156" t="s">
        <v>136</v>
      </c>
    </row>
    <row r="520" spans="2:65" s="12" customFormat="1">
      <c r="B520" s="149"/>
      <c r="D520" s="145" t="s">
        <v>150</v>
      </c>
      <c r="E520" s="150" t="s">
        <v>1</v>
      </c>
      <c r="F520" s="151" t="s">
        <v>865</v>
      </c>
      <c r="H520" s="150" t="s">
        <v>1</v>
      </c>
      <c r="I520" s="152"/>
      <c r="L520" s="149"/>
      <c r="M520" s="153"/>
      <c r="T520" s="154"/>
      <c r="AT520" s="150" t="s">
        <v>150</v>
      </c>
      <c r="AU520" s="150" t="s">
        <v>87</v>
      </c>
      <c r="AV520" s="12" t="s">
        <v>85</v>
      </c>
      <c r="AW520" s="12" t="s">
        <v>33</v>
      </c>
      <c r="AX520" s="12" t="s">
        <v>77</v>
      </c>
      <c r="AY520" s="150" t="s">
        <v>136</v>
      </c>
    </row>
    <row r="521" spans="2:65" s="13" customFormat="1">
      <c r="B521" s="155"/>
      <c r="D521" s="145" t="s">
        <v>150</v>
      </c>
      <c r="F521" s="157" t="s">
        <v>866</v>
      </c>
      <c r="H521" s="158">
        <v>7.5750000000000002</v>
      </c>
      <c r="I521" s="159"/>
      <c r="L521" s="155"/>
      <c r="M521" s="160"/>
      <c r="T521" s="161"/>
      <c r="AT521" s="156" t="s">
        <v>150</v>
      </c>
      <c r="AU521" s="156" t="s">
        <v>87</v>
      </c>
      <c r="AV521" s="13" t="s">
        <v>87</v>
      </c>
      <c r="AW521" s="13" t="s">
        <v>4</v>
      </c>
      <c r="AX521" s="13" t="s">
        <v>85</v>
      </c>
      <c r="AY521" s="156" t="s">
        <v>136</v>
      </c>
    </row>
    <row r="522" spans="2:65" s="1" customFormat="1" ht="16.5" customHeight="1">
      <c r="B522" s="32"/>
      <c r="C522" s="172" t="s">
        <v>867</v>
      </c>
      <c r="D522" s="172" t="s">
        <v>420</v>
      </c>
      <c r="E522" s="173" t="s">
        <v>868</v>
      </c>
      <c r="F522" s="174" t="s">
        <v>869</v>
      </c>
      <c r="G522" s="175" t="s">
        <v>285</v>
      </c>
      <c r="H522" s="176">
        <v>4.04</v>
      </c>
      <c r="I522" s="177"/>
      <c r="J522" s="178">
        <f>ROUND(I522*H522,2)</f>
        <v>0</v>
      </c>
      <c r="K522" s="174" t="s">
        <v>146</v>
      </c>
      <c r="L522" s="179"/>
      <c r="M522" s="180" t="s">
        <v>1</v>
      </c>
      <c r="N522" s="181" t="s">
        <v>42</v>
      </c>
      <c r="P522" s="141">
        <f>O522*H522</f>
        <v>0</v>
      </c>
      <c r="Q522" s="141">
        <v>1.45</v>
      </c>
      <c r="R522" s="141">
        <f>Q522*H522</f>
        <v>5.8579999999999997</v>
      </c>
      <c r="S522" s="141">
        <v>0</v>
      </c>
      <c r="T522" s="142">
        <f>S522*H522</f>
        <v>0</v>
      </c>
      <c r="AR522" s="143" t="s">
        <v>189</v>
      </c>
      <c r="AT522" s="143" t="s">
        <v>420</v>
      </c>
      <c r="AU522" s="143" t="s">
        <v>87</v>
      </c>
      <c r="AY522" s="17" t="s">
        <v>136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7" t="s">
        <v>85</v>
      </c>
      <c r="BK522" s="144">
        <f>ROUND(I522*H522,2)</f>
        <v>0</v>
      </c>
      <c r="BL522" s="17" t="s">
        <v>135</v>
      </c>
      <c r="BM522" s="143" t="s">
        <v>870</v>
      </c>
    </row>
    <row r="523" spans="2:65" s="1" customFormat="1">
      <c r="B523" s="32"/>
      <c r="D523" s="145" t="s">
        <v>149</v>
      </c>
      <c r="F523" s="146" t="s">
        <v>869</v>
      </c>
      <c r="I523" s="147"/>
      <c r="L523" s="32"/>
      <c r="M523" s="148"/>
      <c r="T523" s="56"/>
      <c r="AT523" s="17" t="s">
        <v>149</v>
      </c>
      <c r="AU523" s="17" t="s">
        <v>87</v>
      </c>
    </row>
    <row r="524" spans="2:65" s="12" customFormat="1">
      <c r="B524" s="149"/>
      <c r="D524" s="145" t="s">
        <v>150</v>
      </c>
      <c r="E524" s="150" t="s">
        <v>1</v>
      </c>
      <c r="F524" s="151" t="s">
        <v>871</v>
      </c>
      <c r="H524" s="150" t="s">
        <v>1</v>
      </c>
      <c r="I524" s="152"/>
      <c r="L524" s="149"/>
      <c r="M524" s="153"/>
      <c r="T524" s="154"/>
      <c r="AT524" s="150" t="s">
        <v>150</v>
      </c>
      <c r="AU524" s="150" t="s">
        <v>87</v>
      </c>
      <c r="AV524" s="12" t="s">
        <v>85</v>
      </c>
      <c r="AW524" s="12" t="s">
        <v>33</v>
      </c>
      <c r="AX524" s="12" t="s">
        <v>77</v>
      </c>
      <c r="AY524" s="150" t="s">
        <v>136</v>
      </c>
    </row>
    <row r="525" spans="2:65" s="13" customFormat="1">
      <c r="B525" s="155"/>
      <c r="D525" s="145" t="s">
        <v>150</v>
      </c>
      <c r="E525" s="156" t="s">
        <v>1</v>
      </c>
      <c r="F525" s="157" t="s">
        <v>872</v>
      </c>
      <c r="H525" s="158">
        <v>4</v>
      </c>
      <c r="I525" s="159"/>
      <c r="L525" s="155"/>
      <c r="M525" s="160"/>
      <c r="T525" s="161"/>
      <c r="AT525" s="156" t="s">
        <v>150</v>
      </c>
      <c r="AU525" s="156" t="s">
        <v>87</v>
      </c>
      <c r="AV525" s="13" t="s">
        <v>87</v>
      </c>
      <c r="AW525" s="13" t="s">
        <v>33</v>
      </c>
      <c r="AX525" s="13" t="s">
        <v>85</v>
      </c>
      <c r="AY525" s="156" t="s">
        <v>136</v>
      </c>
    </row>
    <row r="526" spans="2:65" s="12" customFormat="1">
      <c r="B526" s="149"/>
      <c r="D526" s="145" t="s">
        <v>150</v>
      </c>
      <c r="E526" s="150" t="s">
        <v>1</v>
      </c>
      <c r="F526" s="151" t="s">
        <v>865</v>
      </c>
      <c r="H526" s="150" t="s">
        <v>1</v>
      </c>
      <c r="I526" s="152"/>
      <c r="L526" s="149"/>
      <c r="M526" s="153"/>
      <c r="T526" s="154"/>
      <c r="AT526" s="150" t="s">
        <v>150</v>
      </c>
      <c r="AU526" s="150" t="s">
        <v>87</v>
      </c>
      <c r="AV526" s="12" t="s">
        <v>85</v>
      </c>
      <c r="AW526" s="12" t="s">
        <v>33</v>
      </c>
      <c r="AX526" s="12" t="s">
        <v>77</v>
      </c>
      <c r="AY526" s="150" t="s">
        <v>136</v>
      </c>
    </row>
    <row r="527" spans="2:65" s="13" customFormat="1">
      <c r="B527" s="155"/>
      <c r="D527" s="145" t="s">
        <v>150</v>
      </c>
      <c r="F527" s="157" t="s">
        <v>873</v>
      </c>
      <c r="H527" s="158">
        <v>4.04</v>
      </c>
      <c r="I527" s="159"/>
      <c r="L527" s="155"/>
      <c r="M527" s="160"/>
      <c r="T527" s="161"/>
      <c r="AT527" s="156" t="s">
        <v>150</v>
      </c>
      <c r="AU527" s="156" t="s">
        <v>87</v>
      </c>
      <c r="AV527" s="13" t="s">
        <v>87</v>
      </c>
      <c r="AW527" s="13" t="s">
        <v>4</v>
      </c>
      <c r="AX527" s="13" t="s">
        <v>85</v>
      </c>
      <c r="AY527" s="156" t="s">
        <v>136</v>
      </c>
    </row>
    <row r="528" spans="2:65" s="1" customFormat="1" ht="21.75" customHeight="1">
      <c r="B528" s="32"/>
      <c r="C528" s="132" t="s">
        <v>874</v>
      </c>
      <c r="D528" s="132" t="s">
        <v>142</v>
      </c>
      <c r="E528" s="133" t="s">
        <v>875</v>
      </c>
      <c r="F528" s="134" t="s">
        <v>876</v>
      </c>
      <c r="G528" s="135" t="s">
        <v>250</v>
      </c>
      <c r="H528" s="136">
        <v>1017.975</v>
      </c>
      <c r="I528" s="137"/>
      <c r="J528" s="138">
        <f>ROUND(I528*H528,2)</f>
        <v>0</v>
      </c>
      <c r="K528" s="134" t="s">
        <v>146</v>
      </c>
      <c r="L528" s="32"/>
      <c r="M528" s="139" t="s">
        <v>1</v>
      </c>
      <c r="N528" s="140" t="s">
        <v>42</v>
      </c>
      <c r="P528" s="141">
        <f>O528*H528</f>
        <v>0</v>
      </c>
      <c r="Q528" s="141">
        <v>3.6000000000000002E-4</v>
      </c>
      <c r="R528" s="141">
        <f>Q528*H528</f>
        <v>0.36647100000000005</v>
      </c>
      <c r="S528" s="141">
        <v>0</v>
      </c>
      <c r="T528" s="142">
        <f>S528*H528</f>
        <v>0</v>
      </c>
      <c r="AR528" s="143" t="s">
        <v>135</v>
      </c>
      <c r="AT528" s="143" t="s">
        <v>142</v>
      </c>
      <c r="AU528" s="143" t="s">
        <v>87</v>
      </c>
      <c r="AY528" s="17" t="s">
        <v>136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7" t="s">
        <v>85</v>
      </c>
      <c r="BK528" s="144">
        <f>ROUND(I528*H528,2)</f>
        <v>0</v>
      </c>
      <c r="BL528" s="17" t="s">
        <v>135</v>
      </c>
      <c r="BM528" s="143" t="s">
        <v>877</v>
      </c>
    </row>
    <row r="529" spans="2:65" s="1" customFormat="1">
      <c r="B529" s="32"/>
      <c r="D529" s="145" t="s">
        <v>149</v>
      </c>
      <c r="F529" s="146" t="s">
        <v>878</v>
      </c>
      <c r="I529" s="147"/>
      <c r="L529" s="32"/>
      <c r="M529" s="148"/>
      <c r="T529" s="56"/>
      <c r="AT529" s="17" t="s">
        <v>149</v>
      </c>
      <c r="AU529" s="17" t="s">
        <v>87</v>
      </c>
    </row>
    <row r="530" spans="2:65" s="12" customFormat="1">
      <c r="B530" s="149"/>
      <c r="D530" s="145" t="s">
        <v>150</v>
      </c>
      <c r="E530" s="150" t="s">
        <v>1</v>
      </c>
      <c r="F530" s="151" t="s">
        <v>879</v>
      </c>
      <c r="H530" s="150" t="s">
        <v>1</v>
      </c>
      <c r="I530" s="152"/>
      <c r="L530" s="149"/>
      <c r="M530" s="153"/>
      <c r="T530" s="154"/>
      <c r="AT530" s="150" t="s">
        <v>150</v>
      </c>
      <c r="AU530" s="150" t="s">
        <v>87</v>
      </c>
      <c r="AV530" s="12" t="s">
        <v>85</v>
      </c>
      <c r="AW530" s="12" t="s">
        <v>33</v>
      </c>
      <c r="AX530" s="12" t="s">
        <v>77</v>
      </c>
      <c r="AY530" s="150" t="s">
        <v>136</v>
      </c>
    </row>
    <row r="531" spans="2:65" s="13" customFormat="1">
      <c r="B531" s="155"/>
      <c r="D531" s="145" t="s">
        <v>150</v>
      </c>
      <c r="E531" s="156" t="s">
        <v>1</v>
      </c>
      <c r="F531" s="157" t="s">
        <v>880</v>
      </c>
      <c r="H531" s="158">
        <v>814.38</v>
      </c>
      <c r="I531" s="159"/>
      <c r="L531" s="155"/>
      <c r="M531" s="160"/>
      <c r="T531" s="161"/>
      <c r="AT531" s="156" t="s">
        <v>150</v>
      </c>
      <c r="AU531" s="156" t="s">
        <v>87</v>
      </c>
      <c r="AV531" s="13" t="s">
        <v>87</v>
      </c>
      <c r="AW531" s="13" t="s">
        <v>33</v>
      </c>
      <c r="AX531" s="13" t="s">
        <v>77</v>
      </c>
      <c r="AY531" s="156" t="s">
        <v>136</v>
      </c>
    </row>
    <row r="532" spans="2:65" s="13" customFormat="1">
      <c r="B532" s="155"/>
      <c r="D532" s="145" t="s">
        <v>150</v>
      </c>
      <c r="E532" s="156" t="s">
        <v>1</v>
      </c>
      <c r="F532" s="157" t="s">
        <v>881</v>
      </c>
      <c r="H532" s="158">
        <v>203.595</v>
      </c>
      <c r="I532" s="159"/>
      <c r="L532" s="155"/>
      <c r="M532" s="160"/>
      <c r="T532" s="161"/>
      <c r="AT532" s="156" t="s">
        <v>150</v>
      </c>
      <c r="AU532" s="156" t="s">
        <v>87</v>
      </c>
      <c r="AV532" s="13" t="s">
        <v>87</v>
      </c>
      <c r="AW532" s="13" t="s">
        <v>33</v>
      </c>
      <c r="AX532" s="13" t="s">
        <v>77</v>
      </c>
      <c r="AY532" s="156" t="s">
        <v>136</v>
      </c>
    </row>
    <row r="533" spans="2:65" s="14" customFormat="1">
      <c r="B533" s="165"/>
      <c r="D533" s="145" t="s">
        <v>150</v>
      </c>
      <c r="E533" s="166" t="s">
        <v>1</v>
      </c>
      <c r="F533" s="167" t="s">
        <v>277</v>
      </c>
      <c r="H533" s="168">
        <v>1017.975</v>
      </c>
      <c r="I533" s="169"/>
      <c r="L533" s="165"/>
      <c r="M533" s="170"/>
      <c r="T533" s="171"/>
      <c r="AT533" s="166" t="s">
        <v>150</v>
      </c>
      <c r="AU533" s="166" t="s">
        <v>87</v>
      </c>
      <c r="AV533" s="14" t="s">
        <v>135</v>
      </c>
      <c r="AW533" s="14" t="s">
        <v>33</v>
      </c>
      <c r="AX533" s="14" t="s">
        <v>85</v>
      </c>
      <c r="AY533" s="166" t="s">
        <v>136</v>
      </c>
    </row>
    <row r="534" spans="2:65" s="1" customFormat="1" ht="16.5" customHeight="1">
      <c r="B534" s="32"/>
      <c r="C534" s="132" t="s">
        <v>882</v>
      </c>
      <c r="D534" s="132" t="s">
        <v>142</v>
      </c>
      <c r="E534" s="133" t="s">
        <v>883</v>
      </c>
      <c r="F534" s="134" t="s">
        <v>884</v>
      </c>
      <c r="G534" s="135" t="s">
        <v>285</v>
      </c>
      <c r="H534" s="136">
        <v>25.13</v>
      </c>
      <c r="I534" s="137"/>
      <c r="J534" s="138">
        <f>ROUND(I534*H534,2)</f>
        <v>0</v>
      </c>
      <c r="K534" s="134" t="s">
        <v>146</v>
      </c>
      <c r="L534" s="32"/>
      <c r="M534" s="139" t="s">
        <v>1</v>
      </c>
      <c r="N534" s="140" t="s">
        <v>42</v>
      </c>
      <c r="P534" s="141">
        <f>O534*H534</f>
        <v>0</v>
      </c>
      <c r="Q534" s="141">
        <v>0</v>
      </c>
      <c r="R534" s="141">
        <f>Q534*H534</f>
        <v>0</v>
      </c>
      <c r="S534" s="141">
        <v>0</v>
      </c>
      <c r="T534" s="142">
        <f>S534*H534</f>
        <v>0</v>
      </c>
      <c r="AR534" s="143" t="s">
        <v>135</v>
      </c>
      <c r="AT534" s="143" t="s">
        <v>142</v>
      </c>
      <c r="AU534" s="143" t="s">
        <v>87</v>
      </c>
      <c r="AY534" s="17" t="s">
        <v>136</v>
      </c>
      <c r="BE534" s="144">
        <f>IF(N534="základní",J534,0)</f>
        <v>0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7" t="s">
        <v>85</v>
      </c>
      <c r="BK534" s="144">
        <f>ROUND(I534*H534,2)</f>
        <v>0</v>
      </c>
      <c r="BL534" s="17" t="s">
        <v>135</v>
      </c>
      <c r="BM534" s="143" t="s">
        <v>885</v>
      </c>
    </row>
    <row r="535" spans="2:65" s="1" customFormat="1">
      <c r="B535" s="32"/>
      <c r="D535" s="145" t="s">
        <v>149</v>
      </c>
      <c r="F535" s="146" t="s">
        <v>886</v>
      </c>
      <c r="I535" s="147"/>
      <c r="L535" s="32"/>
      <c r="M535" s="148"/>
      <c r="T535" s="56"/>
      <c r="AT535" s="17" t="s">
        <v>149</v>
      </c>
      <c r="AU535" s="17" t="s">
        <v>87</v>
      </c>
    </row>
    <row r="536" spans="2:65" s="13" customFormat="1">
      <c r="B536" s="155"/>
      <c r="D536" s="145" t="s">
        <v>150</v>
      </c>
      <c r="E536" s="156" t="s">
        <v>1</v>
      </c>
      <c r="F536" s="157" t="s">
        <v>887</v>
      </c>
      <c r="H536" s="158">
        <v>25.13</v>
      </c>
      <c r="I536" s="159"/>
      <c r="L536" s="155"/>
      <c r="M536" s="160"/>
      <c r="T536" s="161"/>
      <c r="AT536" s="156" t="s">
        <v>150</v>
      </c>
      <c r="AU536" s="156" t="s">
        <v>87</v>
      </c>
      <c r="AV536" s="13" t="s">
        <v>87</v>
      </c>
      <c r="AW536" s="13" t="s">
        <v>33</v>
      </c>
      <c r="AX536" s="13" t="s">
        <v>85</v>
      </c>
      <c r="AY536" s="156" t="s">
        <v>136</v>
      </c>
    </row>
    <row r="537" spans="2:65" s="1" customFormat="1" ht="16.5" customHeight="1">
      <c r="B537" s="32"/>
      <c r="C537" s="132" t="s">
        <v>888</v>
      </c>
      <c r="D537" s="132" t="s">
        <v>142</v>
      </c>
      <c r="E537" s="133" t="s">
        <v>889</v>
      </c>
      <c r="F537" s="134" t="s">
        <v>890</v>
      </c>
      <c r="G537" s="135" t="s">
        <v>285</v>
      </c>
      <c r="H537" s="136">
        <v>7</v>
      </c>
      <c r="I537" s="137"/>
      <c r="J537" s="138">
        <f>ROUND(I537*H537,2)</f>
        <v>0</v>
      </c>
      <c r="K537" s="134" t="s">
        <v>146</v>
      </c>
      <c r="L537" s="32"/>
      <c r="M537" s="139" t="s">
        <v>1</v>
      </c>
      <c r="N537" s="140" t="s">
        <v>42</v>
      </c>
      <c r="P537" s="141">
        <f>O537*H537</f>
        <v>0</v>
      </c>
      <c r="Q537" s="141">
        <v>0</v>
      </c>
      <c r="R537" s="141">
        <f>Q537*H537</f>
        <v>0</v>
      </c>
      <c r="S537" s="141">
        <v>3.5000000000000003E-2</v>
      </c>
      <c r="T537" s="142">
        <f>S537*H537</f>
        <v>0.24500000000000002</v>
      </c>
      <c r="AR537" s="143" t="s">
        <v>135</v>
      </c>
      <c r="AT537" s="143" t="s">
        <v>142</v>
      </c>
      <c r="AU537" s="143" t="s">
        <v>87</v>
      </c>
      <c r="AY537" s="17" t="s">
        <v>136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85</v>
      </c>
      <c r="BK537" s="144">
        <f>ROUND(I537*H537,2)</f>
        <v>0</v>
      </c>
      <c r="BL537" s="17" t="s">
        <v>135</v>
      </c>
      <c r="BM537" s="143" t="s">
        <v>891</v>
      </c>
    </row>
    <row r="538" spans="2:65" s="1" customFormat="1" ht="28.8">
      <c r="B538" s="32"/>
      <c r="D538" s="145" t="s">
        <v>149</v>
      </c>
      <c r="F538" s="146" t="s">
        <v>892</v>
      </c>
      <c r="I538" s="147"/>
      <c r="L538" s="32"/>
      <c r="M538" s="148"/>
      <c r="T538" s="56"/>
      <c r="AT538" s="17" t="s">
        <v>149</v>
      </c>
      <c r="AU538" s="17" t="s">
        <v>87</v>
      </c>
    </row>
    <row r="539" spans="2:65" s="13" customFormat="1">
      <c r="B539" s="155"/>
      <c r="D539" s="145" t="s">
        <v>150</v>
      </c>
      <c r="E539" s="156" t="s">
        <v>1</v>
      </c>
      <c r="F539" s="157" t="s">
        <v>893</v>
      </c>
      <c r="H539" s="158">
        <v>7</v>
      </c>
      <c r="I539" s="159"/>
      <c r="L539" s="155"/>
      <c r="M539" s="160"/>
      <c r="T539" s="161"/>
      <c r="AT539" s="156" t="s">
        <v>150</v>
      </c>
      <c r="AU539" s="156" t="s">
        <v>87</v>
      </c>
      <c r="AV539" s="13" t="s">
        <v>87</v>
      </c>
      <c r="AW539" s="13" t="s">
        <v>33</v>
      </c>
      <c r="AX539" s="13" t="s">
        <v>85</v>
      </c>
      <c r="AY539" s="156" t="s">
        <v>136</v>
      </c>
    </row>
    <row r="540" spans="2:65" s="1" customFormat="1" ht="16.5" customHeight="1">
      <c r="B540" s="32"/>
      <c r="C540" s="132" t="s">
        <v>894</v>
      </c>
      <c r="D540" s="132" t="s">
        <v>142</v>
      </c>
      <c r="E540" s="133" t="s">
        <v>895</v>
      </c>
      <c r="F540" s="134" t="s">
        <v>896</v>
      </c>
      <c r="G540" s="135" t="s">
        <v>604</v>
      </c>
      <c r="H540" s="136">
        <v>2</v>
      </c>
      <c r="I540" s="137"/>
      <c r="J540" s="138">
        <f>ROUND(I540*H540,2)</f>
        <v>0</v>
      </c>
      <c r="K540" s="134" t="s">
        <v>146</v>
      </c>
      <c r="L540" s="32"/>
      <c r="M540" s="139" t="s">
        <v>1</v>
      </c>
      <c r="N540" s="140" t="s">
        <v>42</v>
      </c>
      <c r="P540" s="141">
        <f>O540*H540</f>
        <v>0</v>
      </c>
      <c r="Q540" s="141">
        <v>0</v>
      </c>
      <c r="R540" s="141">
        <f>Q540*H540</f>
        <v>0</v>
      </c>
      <c r="S540" s="141">
        <v>8.2000000000000003E-2</v>
      </c>
      <c r="T540" s="142">
        <f>S540*H540</f>
        <v>0.16400000000000001</v>
      </c>
      <c r="AR540" s="143" t="s">
        <v>135</v>
      </c>
      <c r="AT540" s="143" t="s">
        <v>142</v>
      </c>
      <c r="AU540" s="143" t="s">
        <v>87</v>
      </c>
      <c r="AY540" s="17" t="s">
        <v>136</v>
      </c>
      <c r="BE540" s="144">
        <f>IF(N540="základní",J540,0)</f>
        <v>0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7" t="s">
        <v>85</v>
      </c>
      <c r="BK540" s="144">
        <f>ROUND(I540*H540,2)</f>
        <v>0</v>
      </c>
      <c r="BL540" s="17" t="s">
        <v>135</v>
      </c>
      <c r="BM540" s="143" t="s">
        <v>897</v>
      </c>
    </row>
    <row r="541" spans="2:65" s="1" customFormat="1" ht="19.2">
      <c r="B541" s="32"/>
      <c r="D541" s="145" t="s">
        <v>149</v>
      </c>
      <c r="F541" s="146" t="s">
        <v>898</v>
      </c>
      <c r="I541" s="147"/>
      <c r="L541" s="32"/>
      <c r="M541" s="148"/>
      <c r="T541" s="56"/>
      <c r="AT541" s="17" t="s">
        <v>149</v>
      </c>
      <c r="AU541" s="17" t="s">
        <v>87</v>
      </c>
    </row>
    <row r="542" spans="2:65" s="13" customFormat="1">
      <c r="B542" s="155"/>
      <c r="D542" s="145" t="s">
        <v>150</v>
      </c>
      <c r="E542" s="156" t="s">
        <v>1</v>
      </c>
      <c r="F542" s="157" t="s">
        <v>899</v>
      </c>
      <c r="H542" s="158">
        <v>2</v>
      </c>
      <c r="I542" s="159"/>
      <c r="L542" s="155"/>
      <c r="M542" s="160"/>
      <c r="T542" s="161"/>
      <c r="AT542" s="156" t="s">
        <v>150</v>
      </c>
      <c r="AU542" s="156" t="s">
        <v>87</v>
      </c>
      <c r="AV542" s="13" t="s">
        <v>87</v>
      </c>
      <c r="AW542" s="13" t="s">
        <v>33</v>
      </c>
      <c r="AX542" s="13" t="s">
        <v>85</v>
      </c>
      <c r="AY542" s="156" t="s">
        <v>136</v>
      </c>
    </row>
    <row r="543" spans="2:65" s="1" customFormat="1" ht="16.5" customHeight="1">
      <c r="B543" s="32"/>
      <c r="C543" s="132" t="s">
        <v>900</v>
      </c>
      <c r="D543" s="132" t="s">
        <v>142</v>
      </c>
      <c r="E543" s="133" t="s">
        <v>901</v>
      </c>
      <c r="F543" s="134" t="s">
        <v>902</v>
      </c>
      <c r="G543" s="135" t="s">
        <v>285</v>
      </c>
      <c r="H543" s="136">
        <v>7.6</v>
      </c>
      <c r="I543" s="137"/>
      <c r="J543" s="138">
        <f>ROUND(I543*H543,2)</f>
        <v>0</v>
      </c>
      <c r="K543" s="134" t="s">
        <v>146</v>
      </c>
      <c r="L543" s="32"/>
      <c r="M543" s="139" t="s">
        <v>1</v>
      </c>
      <c r="N543" s="140" t="s">
        <v>42</v>
      </c>
      <c r="P543" s="141">
        <f>O543*H543</f>
        <v>0</v>
      </c>
      <c r="Q543" s="141">
        <v>0</v>
      </c>
      <c r="R543" s="141">
        <f>Q543*H543</f>
        <v>0</v>
      </c>
      <c r="S543" s="141">
        <v>3.06</v>
      </c>
      <c r="T543" s="142">
        <f>S543*H543</f>
        <v>23.256</v>
      </c>
      <c r="AR543" s="143" t="s">
        <v>135</v>
      </c>
      <c r="AT543" s="143" t="s">
        <v>142</v>
      </c>
      <c r="AU543" s="143" t="s">
        <v>87</v>
      </c>
      <c r="AY543" s="17" t="s">
        <v>136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7" t="s">
        <v>85</v>
      </c>
      <c r="BK543" s="144">
        <f>ROUND(I543*H543,2)</f>
        <v>0</v>
      </c>
      <c r="BL543" s="17" t="s">
        <v>135</v>
      </c>
      <c r="BM543" s="143" t="s">
        <v>903</v>
      </c>
    </row>
    <row r="544" spans="2:65" s="1" customFormat="1" ht="19.2">
      <c r="B544" s="32"/>
      <c r="D544" s="145" t="s">
        <v>149</v>
      </c>
      <c r="F544" s="146" t="s">
        <v>904</v>
      </c>
      <c r="I544" s="147"/>
      <c r="L544" s="32"/>
      <c r="M544" s="148"/>
      <c r="T544" s="56"/>
      <c r="AT544" s="17" t="s">
        <v>149</v>
      </c>
      <c r="AU544" s="17" t="s">
        <v>87</v>
      </c>
    </row>
    <row r="545" spans="2:65" s="13" customFormat="1">
      <c r="B545" s="155"/>
      <c r="D545" s="145" t="s">
        <v>150</v>
      </c>
      <c r="E545" s="156" t="s">
        <v>1</v>
      </c>
      <c r="F545" s="157" t="s">
        <v>905</v>
      </c>
      <c r="H545" s="158">
        <v>7.6</v>
      </c>
      <c r="I545" s="159"/>
      <c r="L545" s="155"/>
      <c r="M545" s="160"/>
      <c r="T545" s="161"/>
      <c r="AT545" s="156" t="s">
        <v>150</v>
      </c>
      <c r="AU545" s="156" t="s">
        <v>87</v>
      </c>
      <c r="AV545" s="13" t="s">
        <v>87</v>
      </c>
      <c r="AW545" s="13" t="s">
        <v>33</v>
      </c>
      <c r="AX545" s="13" t="s">
        <v>85</v>
      </c>
      <c r="AY545" s="156" t="s">
        <v>136</v>
      </c>
    </row>
    <row r="546" spans="2:65" s="1" customFormat="1" ht="16.5" customHeight="1">
      <c r="B546" s="32"/>
      <c r="C546" s="132" t="s">
        <v>906</v>
      </c>
      <c r="D546" s="132" t="s">
        <v>142</v>
      </c>
      <c r="E546" s="133" t="s">
        <v>907</v>
      </c>
      <c r="F546" s="134" t="s">
        <v>908</v>
      </c>
      <c r="G546" s="135" t="s">
        <v>309</v>
      </c>
      <c r="H546" s="136">
        <v>11.704000000000001</v>
      </c>
      <c r="I546" s="137"/>
      <c r="J546" s="138">
        <f>ROUND(I546*H546,2)</f>
        <v>0</v>
      </c>
      <c r="K546" s="134" t="s">
        <v>146</v>
      </c>
      <c r="L546" s="32"/>
      <c r="M546" s="139" t="s">
        <v>1</v>
      </c>
      <c r="N546" s="140" t="s">
        <v>42</v>
      </c>
      <c r="P546" s="141">
        <f>O546*H546</f>
        <v>0</v>
      </c>
      <c r="Q546" s="141">
        <v>0</v>
      </c>
      <c r="R546" s="141">
        <f>Q546*H546</f>
        <v>0</v>
      </c>
      <c r="S546" s="141">
        <v>2.4</v>
      </c>
      <c r="T546" s="142">
        <f>S546*H546</f>
        <v>28.089600000000001</v>
      </c>
      <c r="AR546" s="143" t="s">
        <v>135</v>
      </c>
      <c r="AT546" s="143" t="s">
        <v>142</v>
      </c>
      <c r="AU546" s="143" t="s">
        <v>87</v>
      </c>
      <c r="AY546" s="17" t="s">
        <v>136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7" t="s">
        <v>85</v>
      </c>
      <c r="BK546" s="144">
        <f>ROUND(I546*H546,2)</f>
        <v>0</v>
      </c>
      <c r="BL546" s="17" t="s">
        <v>135</v>
      </c>
      <c r="BM546" s="143" t="s">
        <v>909</v>
      </c>
    </row>
    <row r="547" spans="2:65" s="1" customFormat="1" ht="19.2">
      <c r="B547" s="32"/>
      <c r="D547" s="145" t="s">
        <v>149</v>
      </c>
      <c r="F547" s="146" t="s">
        <v>910</v>
      </c>
      <c r="I547" s="147"/>
      <c r="L547" s="32"/>
      <c r="M547" s="148"/>
      <c r="T547" s="56"/>
      <c r="AT547" s="17" t="s">
        <v>149</v>
      </c>
      <c r="AU547" s="17" t="s">
        <v>87</v>
      </c>
    </row>
    <row r="548" spans="2:65" s="13" customFormat="1">
      <c r="B548" s="155"/>
      <c r="D548" s="145" t="s">
        <v>150</v>
      </c>
      <c r="E548" s="156" t="s">
        <v>1</v>
      </c>
      <c r="F548" s="157" t="s">
        <v>911</v>
      </c>
      <c r="H548" s="158">
        <v>11.704000000000001</v>
      </c>
      <c r="I548" s="159"/>
      <c r="L548" s="155"/>
      <c r="M548" s="160"/>
      <c r="T548" s="161"/>
      <c r="AT548" s="156" t="s">
        <v>150</v>
      </c>
      <c r="AU548" s="156" t="s">
        <v>87</v>
      </c>
      <c r="AV548" s="13" t="s">
        <v>87</v>
      </c>
      <c r="AW548" s="13" t="s">
        <v>33</v>
      </c>
      <c r="AX548" s="13" t="s">
        <v>85</v>
      </c>
      <c r="AY548" s="156" t="s">
        <v>136</v>
      </c>
    </row>
    <row r="549" spans="2:65" s="1" customFormat="1" ht="16.5" customHeight="1">
      <c r="B549" s="32"/>
      <c r="C549" s="132" t="s">
        <v>88</v>
      </c>
      <c r="D549" s="132" t="s">
        <v>142</v>
      </c>
      <c r="E549" s="133" t="s">
        <v>912</v>
      </c>
      <c r="F549" s="134" t="s">
        <v>913</v>
      </c>
      <c r="G549" s="135" t="s">
        <v>250</v>
      </c>
      <c r="H549" s="136">
        <v>0.76</v>
      </c>
      <c r="I549" s="137"/>
      <c r="J549" s="138">
        <f>ROUND(I549*H549,2)</f>
        <v>0</v>
      </c>
      <c r="K549" s="134" t="s">
        <v>146</v>
      </c>
      <c r="L549" s="32"/>
      <c r="M549" s="139" t="s">
        <v>1</v>
      </c>
      <c r="N549" s="140" t="s">
        <v>42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135</v>
      </c>
      <c r="AT549" s="143" t="s">
        <v>142</v>
      </c>
      <c r="AU549" s="143" t="s">
        <v>87</v>
      </c>
      <c r="AY549" s="17" t="s">
        <v>136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85</v>
      </c>
      <c r="BK549" s="144">
        <f>ROUND(I549*H549,2)</f>
        <v>0</v>
      </c>
      <c r="BL549" s="17" t="s">
        <v>135</v>
      </c>
      <c r="BM549" s="143" t="s">
        <v>914</v>
      </c>
    </row>
    <row r="550" spans="2:65" s="1" customFormat="1" ht="19.2">
      <c r="B550" s="32"/>
      <c r="D550" s="145" t="s">
        <v>149</v>
      </c>
      <c r="F550" s="146" t="s">
        <v>915</v>
      </c>
      <c r="I550" s="147"/>
      <c r="L550" s="32"/>
      <c r="M550" s="148"/>
      <c r="T550" s="56"/>
      <c r="AT550" s="17" t="s">
        <v>149</v>
      </c>
      <c r="AU550" s="17" t="s">
        <v>87</v>
      </c>
    </row>
    <row r="551" spans="2:65" s="13" customFormat="1">
      <c r="B551" s="155"/>
      <c r="D551" s="145" t="s">
        <v>150</v>
      </c>
      <c r="E551" s="156" t="s">
        <v>1</v>
      </c>
      <c r="F551" s="157" t="s">
        <v>916</v>
      </c>
      <c r="H551" s="158">
        <v>0.76</v>
      </c>
      <c r="I551" s="159"/>
      <c r="L551" s="155"/>
      <c r="M551" s="160"/>
      <c r="T551" s="161"/>
      <c r="AT551" s="156" t="s">
        <v>150</v>
      </c>
      <c r="AU551" s="156" t="s">
        <v>87</v>
      </c>
      <c r="AV551" s="13" t="s">
        <v>87</v>
      </c>
      <c r="AW551" s="13" t="s">
        <v>33</v>
      </c>
      <c r="AX551" s="13" t="s">
        <v>85</v>
      </c>
      <c r="AY551" s="156" t="s">
        <v>136</v>
      </c>
    </row>
    <row r="552" spans="2:65" s="1" customFormat="1" ht="21.75" customHeight="1">
      <c r="B552" s="32"/>
      <c r="C552" s="132" t="s">
        <v>917</v>
      </c>
      <c r="D552" s="132" t="s">
        <v>142</v>
      </c>
      <c r="E552" s="133" t="s">
        <v>918</v>
      </c>
      <c r="F552" s="134" t="s">
        <v>919</v>
      </c>
      <c r="G552" s="135" t="s">
        <v>250</v>
      </c>
      <c r="H552" s="136">
        <v>1.91</v>
      </c>
      <c r="I552" s="137"/>
      <c r="J552" s="138">
        <f>ROUND(I552*H552,2)</f>
        <v>0</v>
      </c>
      <c r="K552" s="134" t="s">
        <v>677</v>
      </c>
      <c r="L552" s="32"/>
      <c r="M552" s="139" t="s">
        <v>1</v>
      </c>
      <c r="N552" s="140" t="s">
        <v>42</v>
      </c>
      <c r="P552" s="141">
        <f>O552*H552</f>
        <v>0</v>
      </c>
      <c r="Q552" s="141">
        <v>0</v>
      </c>
      <c r="R552" s="141">
        <f>Q552*H552</f>
        <v>0</v>
      </c>
      <c r="S552" s="141">
        <v>0</v>
      </c>
      <c r="T552" s="142">
        <f>S552*H552</f>
        <v>0</v>
      </c>
      <c r="AR552" s="143" t="s">
        <v>135</v>
      </c>
      <c r="AT552" s="143" t="s">
        <v>142</v>
      </c>
      <c r="AU552" s="143" t="s">
        <v>87</v>
      </c>
      <c r="AY552" s="17" t="s">
        <v>136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85</v>
      </c>
      <c r="BK552" s="144">
        <f>ROUND(I552*H552,2)</f>
        <v>0</v>
      </c>
      <c r="BL552" s="17" t="s">
        <v>135</v>
      </c>
      <c r="BM552" s="143" t="s">
        <v>920</v>
      </c>
    </row>
    <row r="553" spans="2:65" s="1" customFormat="1" ht="28.8">
      <c r="B553" s="32"/>
      <c r="D553" s="145" t="s">
        <v>149</v>
      </c>
      <c r="F553" s="146" t="s">
        <v>921</v>
      </c>
      <c r="I553" s="147"/>
      <c r="L553" s="32"/>
      <c r="M553" s="148"/>
      <c r="T553" s="56"/>
      <c r="AT553" s="17" t="s">
        <v>149</v>
      </c>
      <c r="AU553" s="17" t="s">
        <v>87</v>
      </c>
    </row>
    <row r="554" spans="2:65" s="13" customFormat="1">
      <c r="B554" s="155"/>
      <c r="D554" s="145" t="s">
        <v>150</v>
      </c>
      <c r="E554" s="156" t="s">
        <v>1</v>
      </c>
      <c r="F554" s="157" t="s">
        <v>922</v>
      </c>
      <c r="H554" s="158">
        <v>1.91</v>
      </c>
      <c r="I554" s="159"/>
      <c r="L554" s="155"/>
      <c r="M554" s="160"/>
      <c r="T554" s="161"/>
      <c r="AT554" s="156" t="s">
        <v>150</v>
      </c>
      <c r="AU554" s="156" t="s">
        <v>87</v>
      </c>
      <c r="AV554" s="13" t="s">
        <v>87</v>
      </c>
      <c r="AW554" s="13" t="s">
        <v>33</v>
      </c>
      <c r="AX554" s="13" t="s">
        <v>85</v>
      </c>
      <c r="AY554" s="156" t="s">
        <v>136</v>
      </c>
    </row>
    <row r="555" spans="2:65" s="11" customFormat="1" ht="22.95" customHeight="1">
      <c r="B555" s="120"/>
      <c r="D555" s="121" t="s">
        <v>76</v>
      </c>
      <c r="E555" s="130" t="s">
        <v>923</v>
      </c>
      <c r="F555" s="130" t="s">
        <v>924</v>
      </c>
      <c r="I555" s="123"/>
      <c r="J555" s="131">
        <f>BK555</f>
        <v>0</v>
      </c>
      <c r="L555" s="120"/>
      <c r="M555" s="125"/>
      <c r="P555" s="126">
        <f>SUM(P556:P619)</f>
        <v>0</v>
      </c>
      <c r="R555" s="126">
        <f>SUM(R556:R619)</f>
        <v>0</v>
      </c>
      <c r="T555" s="127">
        <f>SUM(T556:T619)</f>
        <v>0</v>
      </c>
      <c r="AR555" s="121" t="s">
        <v>85</v>
      </c>
      <c r="AT555" s="128" t="s">
        <v>76</v>
      </c>
      <c r="AU555" s="128" t="s">
        <v>85</v>
      </c>
      <c r="AY555" s="121" t="s">
        <v>136</v>
      </c>
      <c r="BK555" s="129">
        <f>SUM(BK556:BK619)</f>
        <v>0</v>
      </c>
    </row>
    <row r="556" spans="2:65" s="1" customFormat="1" ht="16.5" customHeight="1">
      <c r="B556" s="32"/>
      <c r="C556" s="132" t="s">
        <v>925</v>
      </c>
      <c r="D556" s="132" t="s">
        <v>142</v>
      </c>
      <c r="E556" s="133" t="s">
        <v>926</v>
      </c>
      <c r="F556" s="134" t="s">
        <v>927</v>
      </c>
      <c r="G556" s="135" t="s">
        <v>401</v>
      </c>
      <c r="H556" s="136">
        <v>708.21900000000005</v>
      </c>
      <c r="I556" s="137"/>
      <c r="J556" s="138">
        <f>ROUND(I556*H556,2)</f>
        <v>0</v>
      </c>
      <c r="K556" s="134" t="s">
        <v>146</v>
      </c>
      <c r="L556" s="32"/>
      <c r="M556" s="139" t="s">
        <v>1</v>
      </c>
      <c r="N556" s="140" t="s">
        <v>42</v>
      </c>
      <c r="P556" s="141">
        <f>O556*H556</f>
        <v>0</v>
      </c>
      <c r="Q556" s="141">
        <v>0</v>
      </c>
      <c r="R556" s="141">
        <f>Q556*H556</f>
        <v>0</v>
      </c>
      <c r="S556" s="141">
        <v>0</v>
      </c>
      <c r="T556" s="142">
        <f>S556*H556</f>
        <v>0</v>
      </c>
      <c r="AR556" s="143" t="s">
        <v>135</v>
      </c>
      <c r="AT556" s="143" t="s">
        <v>142</v>
      </c>
      <c r="AU556" s="143" t="s">
        <v>87</v>
      </c>
      <c r="AY556" s="17" t="s">
        <v>136</v>
      </c>
      <c r="BE556" s="144">
        <f>IF(N556="základní",J556,0)</f>
        <v>0</v>
      </c>
      <c r="BF556" s="144">
        <f>IF(N556="snížená",J556,0)</f>
        <v>0</v>
      </c>
      <c r="BG556" s="144">
        <f>IF(N556="zákl. přenesená",J556,0)</f>
        <v>0</v>
      </c>
      <c r="BH556" s="144">
        <f>IF(N556="sníž. přenesená",J556,0)</f>
        <v>0</v>
      </c>
      <c r="BI556" s="144">
        <f>IF(N556="nulová",J556,0)</f>
        <v>0</v>
      </c>
      <c r="BJ556" s="17" t="s">
        <v>85</v>
      </c>
      <c r="BK556" s="144">
        <f>ROUND(I556*H556,2)</f>
        <v>0</v>
      </c>
      <c r="BL556" s="17" t="s">
        <v>135</v>
      </c>
      <c r="BM556" s="143" t="s">
        <v>928</v>
      </c>
    </row>
    <row r="557" spans="2:65" s="1" customFormat="1">
      <c r="B557" s="32"/>
      <c r="D557" s="145" t="s">
        <v>149</v>
      </c>
      <c r="F557" s="146" t="s">
        <v>929</v>
      </c>
      <c r="I557" s="147"/>
      <c r="L557" s="32"/>
      <c r="M557" s="148"/>
      <c r="T557" s="56"/>
      <c r="AT557" s="17" t="s">
        <v>149</v>
      </c>
      <c r="AU557" s="17" t="s">
        <v>87</v>
      </c>
    </row>
    <row r="558" spans="2:65" s="12" customFormat="1">
      <c r="B558" s="149"/>
      <c r="D558" s="145" t="s">
        <v>150</v>
      </c>
      <c r="E558" s="150" t="s">
        <v>1</v>
      </c>
      <c r="F558" s="151" t="s">
        <v>386</v>
      </c>
      <c r="H558" s="150" t="s">
        <v>1</v>
      </c>
      <c r="I558" s="152"/>
      <c r="L558" s="149"/>
      <c r="M558" s="153"/>
      <c r="T558" s="154"/>
      <c r="AT558" s="150" t="s">
        <v>150</v>
      </c>
      <c r="AU558" s="150" t="s">
        <v>87</v>
      </c>
      <c r="AV558" s="12" t="s">
        <v>85</v>
      </c>
      <c r="AW558" s="12" t="s">
        <v>33</v>
      </c>
      <c r="AX558" s="12" t="s">
        <v>77</v>
      </c>
      <c r="AY558" s="150" t="s">
        <v>136</v>
      </c>
    </row>
    <row r="559" spans="2:65" s="13" customFormat="1">
      <c r="B559" s="155"/>
      <c r="D559" s="145" t="s">
        <v>150</v>
      </c>
      <c r="E559" s="156" t="s">
        <v>1</v>
      </c>
      <c r="F559" s="157" t="s">
        <v>930</v>
      </c>
      <c r="H559" s="158">
        <v>2.718</v>
      </c>
      <c r="I559" s="159"/>
      <c r="L559" s="155"/>
      <c r="M559" s="160"/>
      <c r="T559" s="161"/>
      <c r="AT559" s="156" t="s">
        <v>150</v>
      </c>
      <c r="AU559" s="156" t="s">
        <v>87</v>
      </c>
      <c r="AV559" s="13" t="s">
        <v>87</v>
      </c>
      <c r="AW559" s="13" t="s">
        <v>33</v>
      </c>
      <c r="AX559" s="13" t="s">
        <v>77</v>
      </c>
      <c r="AY559" s="156" t="s">
        <v>136</v>
      </c>
    </row>
    <row r="560" spans="2:65" s="13" customFormat="1">
      <c r="B560" s="155"/>
      <c r="D560" s="145" t="s">
        <v>150</v>
      </c>
      <c r="E560" s="156" t="s">
        <v>1</v>
      </c>
      <c r="F560" s="157" t="s">
        <v>931</v>
      </c>
      <c r="H560" s="158">
        <v>1.121</v>
      </c>
      <c r="I560" s="159"/>
      <c r="L560" s="155"/>
      <c r="M560" s="160"/>
      <c r="T560" s="161"/>
      <c r="AT560" s="156" t="s">
        <v>150</v>
      </c>
      <c r="AU560" s="156" t="s">
        <v>87</v>
      </c>
      <c r="AV560" s="13" t="s">
        <v>87</v>
      </c>
      <c r="AW560" s="13" t="s">
        <v>33</v>
      </c>
      <c r="AX560" s="13" t="s">
        <v>77</v>
      </c>
      <c r="AY560" s="156" t="s">
        <v>136</v>
      </c>
    </row>
    <row r="561" spans="2:65" s="12" customFormat="1">
      <c r="B561" s="149"/>
      <c r="D561" s="145" t="s">
        <v>150</v>
      </c>
      <c r="E561" s="150" t="s">
        <v>1</v>
      </c>
      <c r="F561" s="151" t="s">
        <v>932</v>
      </c>
      <c r="H561" s="150" t="s">
        <v>1</v>
      </c>
      <c r="I561" s="152"/>
      <c r="L561" s="149"/>
      <c r="M561" s="153"/>
      <c r="T561" s="154"/>
      <c r="AT561" s="150" t="s">
        <v>150</v>
      </c>
      <c r="AU561" s="150" t="s">
        <v>87</v>
      </c>
      <c r="AV561" s="12" t="s">
        <v>85</v>
      </c>
      <c r="AW561" s="12" t="s">
        <v>33</v>
      </c>
      <c r="AX561" s="12" t="s">
        <v>77</v>
      </c>
      <c r="AY561" s="150" t="s">
        <v>136</v>
      </c>
    </row>
    <row r="562" spans="2:65" s="13" customFormat="1">
      <c r="B562" s="155"/>
      <c r="D562" s="145" t="s">
        <v>150</v>
      </c>
      <c r="E562" s="156" t="s">
        <v>1</v>
      </c>
      <c r="F562" s="157" t="s">
        <v>933</v>
      </c>
      <c r="H562" s="158">
        <v>704.38</v>
      </c>
      <c r="I562" s="159"/>
      <c r="L562" s="155"/>
      <c r="M562" s="160"/>
      <c r="T562" s="161"/>
      <c r="AT562" s="156" t="s">
        <v>150</v>
      </c>
      <c r="AU562" s="156" t="s">
        <v>87</v>
      </c>
      <c r="AV562" s="13" t="s">
        <v>87</v>
      </c>
      <c r="AW562" s="13" t="s">
        <v>33</v>
      </c>
      <c r="AX562" s="13" t="s">
        <v>77</v>
      </c>
      <c r="AY562" s="156" t="s">
        <v>136</v>
      </c>
    </row>
    <row r="563" spans="2:65" s="14" customFormat="1">
      <c r="B563" s="165"/>
      <c r="D563" s="145" t="s">
        <v>150</v>
      </c>
      <c r="E563" s="166" t="s">
        <v>1</v>
      </c>
      <c r="F563" s="167" t="s">
        <v>277</v>
      </c>
      <c r="H563" s="168">
        <v>708.21900000000005</v>
      </c>
      <c r="I563" s="169"/>
      <c r="L563" s="165"/>
      <c r="M563" s="170"/>
      <c r="T563" s="171"/>
      <c r="AT563" s="166" t="s">
        <v>150</v>
      </c>
      <c r="AU563" s="166" t="s">
        <v>87</v>
      </c>
      <c r="AV563" s="14" t="s">
        <v>135</v>
      </c>
      <c r="AW563" s="14" t="s">
        <v>33</v>
      </c>
      <c r="AX563" s="14" t="s">
        <v>85</v>
      </c>
      <c r="AY563" s="166" t="s">
        <v>136</v>
      </c>
    </row>
    <row r="564" spans="2:65" s="1" customFormat="1" ht="16.5" customHeight="1">
      <c r="B564" s="32"/>
      <c r="C564" s="132" t="s">
        <v>934</v>
      </c>
      <c r="D564" s="132" t="s">
        <v>142</v>
      </c>
      <c r="E564" s="133" t="s">
        <v>935</v>
      </c>
      <c r="F564" s="134" t="s">
        <v>936</v>
      </c>
      <c r="G564" s="135" t="s">
        <v>401</v>
      </c>
      <c r="H564" s="136">
        <v>76.78</v>
      </c>
      <c r="I564" s="137"/>
      <c r="J564" s="138">
        <f>ROUND(I564*H564,2)</f>
        <v>0</v>
      </c>
      <c r="K564" s="134" t="s">
        <v>146</v>
      </c>
      <c r="L564" s="32"/>
      <c r="M564" s="139" t="s">
        <v>1</v>
      </c>
      <c r="N564" s="140" t="s">
        <v>42</v>
      </c>
      <c r="P564" s="141">
        <f>O564*H564</f>
        <v>0</v>
      </c>
      <c r="Q564" s="141">
        <v>0</v>
      </c>
      <c r="R564" s="141">
        <f>Q564*H564</f>
        <v>0</v>
      </c>
      <c r="S564" s="141">
        <v>0</v>
      </c>
      <c r="T564" s="142">
        <f>S564*H564</f>
        <v>0</v>
      </c>
      <c r="AR564" s="143" t="s">
        <v>135</v>
      </c>
      <c r="AT564" s="143" t="s">
        <v>142</v>
      </c>
      <c r="AU564" s="143" t="s">
        <v>87</v>
      </c>
      <c r="AY564" s="17" t="s">
        <v>136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85</v>
      </c>
      <c r="BK564" s="144">
        <f>ROUND(I564*H564,2)</f>
        <v>0</v>
      </c>
      <c r="BL564" s="17" t="s">
        <v>135</v>
      </c>
      <c r="BM564" s="143" t="s">
        <v>937</v>
      </c>
    </row>
    <row r="565" spans="2:65" s="1" customFormat="1" ht="19.2">
      <c r="B565" s="32"/>
      <c r="D565" s="145" t="s">
        <v>149</v>
      </c>
      <c r="F565" s="146" t="s">
        <v>938</v>
      </c>
      <c r="I565" s="147"/>
      <c r="L565" s="32"/>
      <c r="M565" s="148"/>
      <c r="T565" s="56"/>
      <c r="AT565" s="17" t="s">
        <v>149</v>
      </c>
      <c r="AU565" s="17" t="s">
        <v>87</v>
      </c>
    </row>
    <row r="566" spans="2:65" s="12" customFormat="1">
      <c r="B566" s="149"/>
      <c r="D566" s="145" t="s">
        <v>150</v>
      </c>
      <c r="E566" s="150" t="s">
        <v>1</v>
      </c>
      <c r="F566" s="151" t="s">
        <v>939</v>
      </c>
      <c r="H566" s="150" t="s">
        <v>1</v>
      </c>
      <c r="I566" s="152"/>
      <c r="L566" s="149"/>
      <c r="M566" s="153"/>
      <c r="T566" s="154"/>
      <c r="AT566" s="150" t="s">
        <v>150</v>
      </c>
      <c r="AU566" s="150" t="s">
        <v>87</v>
      </c>
      <c r="AV566" s="12" t="s">
        <v>85</v>
      </c>
      <c r="AW566" s="12" t="s">
        <v>33</v>
      </c>
      <c r="AX566" s="12" t="s">
        <v>77</v>
      </c>
      <c r="AY566" s="150" t="s">
        <v>136</v>
      </c>
    </row>
    <row r="567" spans="2:65" s="13" customFormat="1">
      <c r="B567" s="155"/>
      <c r="D567" s="145" t="s">
        <v>150</v>
      </c>
      <c r="E567" s="156" t="s">
        <v>1</v>
      </c>
      <c r="F567" s="157" t="s">
        <v>940</v>
      </c>
      <c r="H567" s="158">
        <v>54.36</v>
      </c>
      <c r="I567" s="159"/>
      <c r="L567" s="155"/>
      <c r="M567" s="160"/>
      <c r="T567" s="161"/>
      <c r="AT567" s="156" t="s">
        <v>150</v>
      </c>
      <c r="AU567" s="156" t="s">
        <v>87</v>
      </c>
      <c r="AV567" s="13" t="s">
        <v>87</v>
      </c>
      <c r="AW567" s="13" t="s">
        <v>33</v>
      </c>
      <c r="AX567" s="13" t="s">
        <v>77</v>
      </c>
      <c r="AY567" s="156" t="s">
        <v>136</v>
      </c>
    </row>
    <row r="568" spans="2:65" s="13" customFormat="1">
      <c r="B568" s="155"/>
      <c r="D568" s="145" t="s">
        <v>150</v>
      </c>
      <c r="E568" s="156" t="s">
        <v>1</v>
      </c>
      <c r="F568" s="157" t="s">
        <v>941</v>
      </c>
      <c r="H568" s="158">
        <v>22.42</v>
      </c>
      <c r="I568" s="159"/>
      <c r="L568" s="155"/>
      <c r="M568" s="160"/>
      <c r="T568" s="161"/>
      <c r="AT568" s="156" t="s">
        <v>150</v>
      </c>
      <c r="AU568" s="156" t="s">
        <v>87</v>
      </c>
      <c r="AV568" s="13" t="s">
        <v>87</v>
      </c>
      <c r="AW568" s="13" t="s">
        <v>33</v>
      </c>
      <c r="AX568" s="13" t="s">
        <v>77</v>
      </c>
      <c r="AY568" s="156" t="s">
        <v>136</v>
      </c>
    </row>
    <row r="569" spans="2:65" s="14" customFormat="1">
      <c r="B569" s="165"/>
      <c r="D569" s="145" t="s">
        <v>150</v>
      </c>
      <c r="E569" s="166" t="s">
        <v>1</v>
      </c>
      <c r="F569" s="167" t="s">
        <v>277</v>
      </c>
      <c r="H569" s="168">
        <v>76.78</v>
      </c>
      <c r="I569" s="169"/>
      <c r="L569" s="165"/>
      <c r="M569" s="170"/>
      <c r="T569" s="171"/>
      <c r="AT569" s="166" t="s">
        <v>150</v>
      </c>
      <c r="AU569" s="166" t="s">
        <v>87</v>
      </c>
      <c r="AV569" s="14" t="s">
        <v>135</v>
      </c>
      <c r="AW569" s="14" t="s">
        <v>33</v>
      </c>
      <c r="AX569" s="14" t="s">
        <v>85</v>
      </c>
      <c r="AY569" s="166" t="s">
        <v>136</v>
      </c>
    </row>
    <row r="570" spans="2:65" s="1" customFormat="1" ht="16.5" customHeight="1">
      <c r="B570" s="32"/>
      <c r="C570" s="132" t="s">
        <v>942</v>
      </c>
      <c r="D570" s="132" t="s">
        <v>142</v>
      </c>
      <c r="E570" s="133" t="s">
        <v>943</v>
      </c>
      <c r="F570" s="134" t="s">
        <v>944</v>
      </c>
      <c r="G570" s="135" t="s">
        <v>401</v>
      </c>
      <c r="H570" s="136">
        <v>28.800999999999998</v>
      </c>
      <c r="I570" s="137"/>
      <c r="J570" s="138">
        <f>ROUND(I570*H570,2)</f>
        <v>0</v>
      </c>
      <c r="K570" s="134" t="s">
        <v>146</v>
      </c>
      <c r="L570" s="32"/>
      <c r="M570" s="139" t="s">
        <v>1</v>
      </c>
      <c r="N570" s="140" t="s">
        <v>42</v>
      </c>
      <c r="P570" s="141">
        <f>O570*H570</f>
        <v>0</v>
      </c>
      <c r="Q570" s="141">
        <v>0</v>
      </c>
      <c r="R570" s="141">
        <f>Q570*H570</f>
        <v>0</v>
      </c>
      <c r="S570" s="141">
        <v>0</v>
      </c>
      <c r="T570" s="142">
        <f>S570*H570</f>
        <v>0</v>
      </c>
      <c r="AR570" s="143" t="s">
        <v>135</v>
      </c>
      <c r="AT570" s="143" t="s">
        <v>142</v>
      </c>
      <c r="AU570" s="143" t="s">
        <v>87</v>
      </c>
      <c r="AY570" s="17" t="s">
        <v>136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7" t="s">
        <v>85</v>
      </c>
      <c r="BK570" s="144">
        <f>ROUND(I570*H570,2)</f>
        <v>0</v>
      </c>
      <c r="BL570" s="17" t="s">
        <v>135</v>
      </c>
      <c r="BM570" s="143" t="s">
        <v>945</v>
      </c>
    </row>
    <row r="571" spans="2:65" s="1" customFormat="1">
      <c r="B571" s="32"/>
      <c r="D571" s="145" t="s">
        <v>149</v>
      </c>
      <c r="F571" s="146" t="s">
        <v>946</v>
      </c>
      <c r="I571" s="147"/>
      <c r="L571" s="32"/>
      <c r="M571" s="148"/>
      <c r="T571" s="56"/>
      <c r="AT571" s="17" t="s">
        <v>149</v>
      </c>
      <c r="AU571" s="17" t="s">
        <v>87</v>
      </c>
    </row>
    <row r="572" spans="2:65" s="12" customFormat="1">
      <c r="B572" s="149"/>
      <c r="D572" s="145" t="s">
        <v>150</v>
      </c>
      <c r="E572" s="150" t="s">
        <v>1</v>
      </c>
      <c r="F572" s="151" t="s">
        <v>386</v>
      </c>
      <c r="H572" s="150" t="s">
        <v>1</v>
      </c>
      <c r="I572" s="152"/>
      <c r="L572" s="149"/>
      <c r="M572" s="153"/>
      <c r="T572" s="154"/>
      <c r="AT572" s="150" t="s">
        <v>150</v>
      </c>
      <c r="AU572" s="150" t="s">
        <v>87</v>
      </c>
      <c r="AV572" s="12" t="s">
        <v>85</v>
      </c>
      <c r="AW572" s="12" t="s">
        <v>33</v>
      </c>
      <c r="AX572" s="12" t="s">
        <v>77</v>
      </c>
      <c r="AY572" s="150" t="s">
        <v>136</v>
      </c>
    </row>
    <row r="573" spans="2:65" s="13" customFormat="1">
      <c r="B573" s="155"/>
      <c r="D573" s="145" t="s">
        <v>150</v>
      </c>
      <c r="E573" s="156" t="s">
        <v>1</v>
      </c>
      <c r="F573" s="157" t="s">
        <v>947</v>
      </c>
      <c r="H573" s="158">
        <v>0.71099999999999997</v>
      </c>
      <c r="I573" s="159"/>
      <c r="L573" s="155"/>
      <c r="M573" s="160"/>
      <c r="T573" s="161"/>
      <c r="AT573" s="156" t="s">
        <v>150</v>
      </c>
      <c r="AU573" s="156" t="s">
        <v>87</v>
      </c>
      <c r="AV573" s="13" t="s">
        <v>87</v>
      </c>
      <c r="AW573" s="13" t="s">
        <v>33</v>
      </c>
      <c r="AX573" s="13" t="s">
        <v>77</v>
      </c>
      <c r="AY573" s="156" t="s">
        <v>136</v>
      </c>
    </row>
    <row r="574" spans="2:65" s="13" customFormat="1">
      <c r="B574" s="155"/>
      <c r="D574" s="145" t="s">
        <v>150</v>
      </c>
      <c r="E574" s="156" t="s">
        <v>1</v>
      </c>
      <c r="F574" s="157" t="s">
        <v>948</v>
      </c>
      <c r="H574" s="158">
        <v>28.09</v>
      </c>
      <c r="I574" s="159"/>
      <c r="L574" s="155"/>
      <c r="M574" s="160"/>
      <c r="T574" s="161"/>
      <c r="AT574" s="156" t="s">
        <v>150</v>
      </c>
      <c r="AU574" s="156" t="s">
        <v>87</v>
      </c>
      <c r="AV574" s="13" t="s">
        <v>87</v>
      </c>
      <c r="AW574" s="13" t="s">
        <v>33</v>
      </c>
      <c r="AX574" s="13" t="s">
        <v>77</v>
      </c>
      <c r="AY574" s="156" t="s">
        <v>136</v>
      </c>
    </row>
    <row r="575" spans="2:65" s="14" customFormat="1">
      <c r="B575" s="165"/>
      <c r="D575" s="145" t="s">
        <v>150</v>
      </c>
      <c r="E575" s="166" t="s">
        <v>1</v>
      </c>
      <c r="F575" s="167" t="s">
        <v>277</v>
      </c>
      <c r="H575" s="168">
        <v>28.800999999999998</v>
      </c>
      <c r="I575" s="169"/>
      <c r="L575" s="165"/>
      <c r="M575" s="170"/>
      <c r="T575" s="171"/>
      <c r="AT575" s="166" t="s">
        <v>150</v>
      </c>
      <c r="AU575" s="166" t="s">
        <v>87</v>
      </c>
      <c r="AV575" s="14" t="s">
        <v>135</v>
      </c>
      <c r="AW575" s="14" t="s">
        <v>33</v>
      </c>
      <c r="AX575" s="14" t="s">
        <v>85</v>
      </c>
      <c r="AY575" s="166" t="s">
        <v>136</v>
      </c>
    </row>
    <row r="576" spans="2:65" s="1" customFormat="1" ht="16.5" customHeight="1">
      <c r="B576" s="32"/>
      <c r="C576" s="132" t="s">
        <v>949</v>
      </c>
      <c r="D576" s="132" t="s">
        <v>142</v>
      </c>
      <c r="E576" s="133" t="s">
        <v>950</v>
      </c>
      <c r="F576" s="134" t="s">
        <v>951</v>
      </c>
      <c r="G576" s="135" t="s">
        <v>401</v>
      </c>
      <c r="H576" s="136">
        <v>576.02</v>
      </c>
      <c r="I576" s="137"/>
      <c r="J576" s="138">
        <f>ROUND(I576*H576,2)</f>
        <v>0</v>
      </c>
      <c r="K576" s="134" t="s">
        <v>146</v>
      </c>
      <c r="L576" s="32"/>
      <c r="M576" s="139" t="s">
        <v>1</v>
      </c>
      <c r="N576" s="140" t="s">
        <v>42</v>
      </c>
      <c r="P576" s="141">
        <f>O576*H576</f>
        <v>0</v>
      </c>
      <c r="Q576" s="141">
        <v>0</v>
      </c>
      <c r="R576" s="141">
        <f>Q576*H576</f>
        <v>0</v>
      </c>
      <c r="S576" s="141">
        <v>0</v>
      </c>
      <c r="T576" s="142">
        <f>S576*H576</f>
        <v>0</v>
      </c>
      <c r="AR576" s="143" t="s">
        <v>135</v>
      </c>
      <c r="AT576" s="143" t="s">
        <v>142</v>
      </c>
      <c r="AU576" s="143" t="s">
        <v>87</v>
      </c>
      <c r="AY576" s="17" t="s">
        <v>136</v>
      </c>
      <c r="BE576" s="144">
        <f>IF(N576="základní",J576,0)</f>
        <v>0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7" t="s">
        <v>85</v>
      </c>
      <c r="BK576" s="144">
        <f>ROUND(I576*H576,2)</f>
        <v>0</v>
      </c>
      <c r="BL576" s="17" t="s">
        <v>135</v>
      </c>
      <c r="BM576" s="143" t="s">
        <v>952</v>
      </c>
    </row>
    <row r="577" spans="2:65" s="1" customFormat="1" ht="19.2">
      <c r="B577" s="32"/>
      <c r="D577" s="145" t="s">
        <v>149</v>
      </c>
      <c r="F577" s="146" t="s">
        <v>938</v>
      </c>
      <c r="I577" s="147"/>
      <c r="L577" s="32"/>
      <c r="M577" s="148"/>
      <c r="T577" s="56"/>
      <c r="AT577" s="17" t="s">
        <v>149</v>
      </c>
      <c r="AU577" s="17" t="s">
        <v>87</v>
      </c>
    </row>
    <row r="578" spans="2:65" s="12" customFormat="1">
      <c r="B578" s="149"/>
      <c r="D578" s="145" t="s">
        <v>150</v>
      </c>
      <c r="E578" s="150" t="s">
        <v>1</v>
      </c>
      <c r="F578" s="151" t="s">
        <v>386</v>
      </c>
      <c r="H578" s="150" t="s">
        <v>1</v>
      </c>
      <c r="I578" s="152"/>
      <c r="L578" s="149"/>
      <c r="M578" s="153"/>
      <c r="T578" s="154"/>
      <c r="AT578" s="150" t="s">
        <v>150</v>
      </c>
      <c r="AU578" s="150" t="s">
        <v>87</v>
      </c>
      <c r="AV578" s="12" t="s">
        <v>85</v>
      </c>
      <c r="AW578" s="12" t="s">
        <v>33</v>
      </c>
      <c r="AX578" s="12" t="s">
        <v>77</v>
      </c>
      <c r="AY578" s="150" t="s">
        <v>136</v>
      </c>
    </row>
    <row r="579" spans="2:65" s="13" customFormat="1">
      <c r="B579" s="155"/>
      <c r="D579" s="145" t="s">
        <v>150</v>
      </c>
      <c r="E579" s="156" t="s">
        <v>1</v>
      </c>
      <c r="F579" s="157" t="s">
        <v>953</v>
      </c>
      <c r="H579" s="158">
        <v>14.22</v>
      </c>
      <c r="I579" s="159"/>
      <c r="L579" s="155"/>
      <c r="M579" s="160"/>
      <c r="T579" s="161"/>
      <c r="AT579" s="156" t="s">
        <v>150</v>
      </c>
      <c r="AU579" s="156" t="s">
        <v>87</v>
      </c>
      <c r="AV579" s="13" t="s">
        <v>87</v>
      </c>
      <c r="AW579" s="13" t="s">
        <v>33</v>
      </c>
      <c r="AX579" s="13" t="s">
        <v>77</v>
      </c>
      <c r="AY579" s="156" t="s">
        <v>136</v>
      </c>
    </row>
    <row r="580" spans="2:65" s="13" customFormat="1">
      <c r="B580" s="155"/>
      <c r="D580" s="145" t="s">
        <v>150</v>
      </c>
      <c r="E580" s="156" t="s">
        <v>1</v>
      </c>
      <c r="F580" s="157" t="s">
        <v>954</v>
      </c>
      <c r="H580" s="158">
        <v>561.79999999999995</v>
      </c>
      <c r="I580" s="159"/>
      <c r="L580" s="155"/>
      <c r="M580" s="160"/>
      <c r="T580" s="161"/>
      <c r="AT580" s="156" t="s">
        <v>150</v>
      </c>
      <c r="AU580" s="156" t="s">
        <v>87</v>
      </c>
      <c r="AV580" s="13" t="s">
        <v>87</v>
      </c>
      <c r="AW580" s="13" t="s">
        <v>33</v>
      </c>
      <c r="AX580" s="13" t="s">
        <v>77</v>
      </c>
      <c r="AY580" s="156" t="s">
        <v>136</v>
      </c>
    </row>
    <row r="581" spans="2:65" s="14" customFormat="1">
      <c r="B581" s="165"/>
      <c r="D581" s="145" t="s">
        <v>150</v>
      </c>
      <c r="E581" s="166" t="s">
        <v>1</v>
      </c>
      <c r="F581" s="167" t="s">
        <v>277</v>
      </c>
      <c r="H581" s="168">
        <v>576.02</v>
      </c>
      <c r="I581" s="169"/>
      <c r="L581" s="165"/>
      <c r="M581" s="170"/>
      <c r="T581" s="171"/>
      <c r="AT581" s="166" t="s">
        <v>150</v>
      </c>
      <c r="AU581" s="166" t="s">
        <v>87</v>
      </c>
      <c r="AV581" s="14" t="s">
        <v>135</v>
      </c>
      <c r="AW581" s="14" t="s">
        <v>33</v>
      </c>
      <c r="AX581" s="14" t="s">
        <v>85</v>
      </c>
      <c r="AY581" s="166" t="s">
        <v>136</v>
      </c>
    </row>
    <row r="582" spans="2:65" s="1" customFormat="1" ht="16.5" customHeight="1">
      <c r="B582" s="32"/>
      <c r="C582" s="132" t="s">
        <v>955</v>
      </c>
      <c r="D582" s="132" t="s">
        <v>142</v>
      </c>
      <c r="E582" s="133" t="s">
        <v>956</v>
      </c>
      <c r="F582" s="134" t="s">
        <v>957</v>
      </c>
      <c r="G582" s="135" t="s">
        <v>401</v>
      </c>
      <c r="H582" s="136">
        <v>26.04</v>
      </c>
      <c r="I582" s="137"/>
      <c r="J582" s="138">
        <f>ROUND(I582*H582,2)</f>
        <v>0</v>
      </c>
      <c r="K582" s="134" t="s">
        <v>146</v>
      </c>
      <c r="L582" s="32"/>
      <c r="M582" s="139" t="s">
        <v>1</v>
      </c>
      <c r="N582" s="140" t="s">
        <v>42</v>
      </c>
      <c r="P582" s="141">
        <f>O582*H582</f>
        <v>0</v>
      </c>
      <c r="Q582" s="141">
        <v>0</v>
      </c>
      <c r="R582" s="141">
        <f>Q582*H582</f>
        <v>0</v>
      </c>
      <c r="S582" s="141">
        <v>0</v>
      </c>
      <c r="T582" s="142">
        <f>S582*H582</f>
        <v>0</v>
      </c>
      <c r="AR582" s="143" t="s">
        <v>135</v>
      </c>
      <c r="AT582" s="143" t="s">
        <v>142</v>
      </c>
      <c r="AU582" s="143" t="s">
        <v>87</v>
      </c>
      <c r="AY582" s="17" t="s">
        <v>136</v>
      </c>
      <c r="BE582" s="144">
        <f>IF(N582="základní",J582,0)</f>
        <v>0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7" t="s">
        <v>85</v>
      </c>
      <c r="BK582" s="144">
        <f>ROUND(I582*H582,2)</f>
        <v>0</v>
      </c>
      <c r="BL582" s="17" t="s">
        <v>135</v>
      </c>
      <c r="BM582" s="143" t="s">
        <v>958</v>
      </c>
    </row>
    <row r="583" spans="2:65" s="1" customFormat="1">
      <c r="B583" s="32"/>
      <c r="D583" s="145" t="s">
        <v>149</v>
      </c>
      <c r="F583" s="146" t="s">
        <v>959</v>
      </c>
      <c r="I583" s="147"/>
      <c r="L583" s="32"/>
      <c r="M583" s="148"/>
      <c r="T583" s="56"/>
      <c r="AT583" s="17" t="s">
        <v>149</v>
      </c>
      <c r="AU583" s="17" t="s">
        <v>87</v>
      </c>
    </row>
    <row r="584" spans="2:65" s="12" customFormat="1">
      <c r="B584" s="149"/>
      <c r="D584" s="145" t="s">
        <v>150</v>
      </c>
      <c r="E584" s="150" t="s">
        <v>1</v>
      </c>
      <c r="F584" s="151" t="s">
        <v>960</v>
      </c>
      <c r="H584" s="150" t="s">
        <v>1</v>
      </c>
      <c r="I584" s="152"/>
      <c r="L584" s="149"/>
      <c r="M584" s="153"/>
      <c r="T584" s="154"/>
      <c r="AT584" s="150" t="s">
        <v>150</v>
      </c>
      <c r="AU584" s="150" t="s">
        <v>87</v>
      </c>
      <c r="AV584" s="12" t="s">
        <v>85</v>
      </c>
      <c r="AW584" s="12" t="s">
        <v>33</v>
      </c>
      <c r="AX584" s="12" t="s">
        <v>77</v>
      </c>
      <c r="AY584" s="150" t="s">
        <v>136</v>
      </c>
    </row>
    <row r="585" spans="2:65" s="13" customFormat="1">
      <c r="B585" s="155"/>
      <c r="D585" s="145" t="s">
        <v>150</v>
      </c>
      <c r="E585" s="156" t="s">
        <v>1</v>
      </c>
      <c r="F585" s="157" t="s">
        <v>961</v>
      </c>
      <c r="H585" s="158">
        <v>2.5390000000000001</v>
      </c>
      <c r="I585" s="159"/>
      <c r="L585" s="155"/>
      <c r="M585" s="160"/>
      <c r="T585" s="161"/>
      <c r="AT585" s="156" t="s">
        <v>150</v>
      </c>
      <c r="AU585" s="156" t="s">
        <v>87</v>
      </c>
      <c r="AV585" s="13" t="s">
        <v>87</v>
      </c>
      <c r="AW585" s="13" t="s">
        <v>33</v>
      </c>
      <c r="AX585" s="13" t="s">
        <v>77</v>
      </c>
      <c r="AY585" s="156" t="s">
        <v>136</v>
      </c>
    </row>
    <row r="586" spans="2:65" s="13" customFormat="1">
      <c r="B586" s="155"/>
      <c r="D586" s="145" t="s">
        <v>150</v>
      </c>
      <c r="E586" s="156" t="s">
        <v>1</v>
      </c>
      <c r="F586" s="157" t="s">
        <v>962</v>
      </c>
      <c r="H586" s="158">
        <v>23.256</v>
      </c>
      <c r="I586" s="159"/>
      <c r="L586" s="155"/>
      <c r="M586" s="160"/>
      <c r="T586" s="161"/>
      <c r="AT586" s="156" t="s">
        <v>150</v>
      </c>
      <c r="AU586" s="156" t="s">
        <v>87</v>
      </c>
      <c r="AV586" s="13" t="s">
        <v>87</v>
      </c>
      <c r="AW586" s="13" t="s">
        <v>33</v>
      </c>
      <c r="AX586" s="13" t="s">
        <v>77</v>
      </c>
      <c r="AY586" s="156" t="s">
        <v>136</v>
      </c>
    </row>
    <row r="587" spans="2:65" s="12" customFormat="1">
      <c r="B587" s="149"/>
      <c r="D587" s="145" t="s">
        <v>150</v>
      </c>
      <c r="E587" s="150" t="s">
        <v>1</v>
      </c>
      <c r="F587" s="151" t="s">
        <v>963</v>
      </c>
      <c r="H587" s="150" t="s">
        <v>1</v>
      </c>
      <c r="I587" s="152"/>
      <c r="L587" s="149"/>
      <c r="M587" s="153"/>
      <c r="T587" s="154"/>
      <c r="AT587" s="150" t="s">
        <v>150</v>
      </c>
      <c r="AU587" s="150" t="s">
        <v>87</v>
      </c>
      <c r="AV587" s="12" t="s">
        <v>85</v>
      </c>
      <c r="AW587" s="12" t="s">
        <v>33</v>
      </c>
      <c r="AX587" s="12" t="s">
        <v>77</v>
      </c>
      <c r="AY587" s="150" t="s">
        <v>136</v>
      </c>
    </row>
    <row r="588" spans="2:65" s="13" customFormat="1">
      <c r="B588" s="155"/>
      <c r="D588" s="145" t="s">
        <v>150</v>
      </c>
      <c r="E588" s="156" t="s">
        <v>1</v>
      </c>
      <c r="F588" s="157" t="s">
        <v>964</v>
      </c>
      <c r="H588" s="158">
        <v>0.245</v>
      </c>
      <c r="I588" s="159"/>
      <c r="L588" s="155"/>
      <c r="M588" s="160"/>
      <c r="T588" s="161"/>
      <c r="AT588" s="156" t="s">
        <v>150</v>
      </c>
      <c r="AU588" s="156" t="s">
        <v>87</v>
      </c>
      <c r="AV588" s="13" t="s">
        <v>87</v>
      </c>
      <c r="AW588" s="13" t="s">
        <v>33</v>
      </c>
      <c r="AX588" s="13" t="s">
        <v>77</v>
      </c>
      <c r="AY588" s="156" t="s">
        <v>136</v>
      </c>
    </row>
    <row r="589" spans="2:65" s="14" customFormat="1">
      <c r="B589" s="165"/>
      <c r="D589" s="145" t="s">
        <v>150</v>
      </c>
      <c r="E589" s="166" t="s">
        <v>1</v>
      </c>
      <c r="F589" s="167" t="s">
        <v>277</v>
      </c>
      <c r="H589" s="168">
        <v>26.04</v>
      </c>
      <c r="I589" s="169"/>
      <c r="L589" s="165"/>
      <c r="M589" s="170"/>
      <c r="T589" s="171"/>
      <c r="AT589" s="166" t="s">
        <v>150</v>
      </c>
      <c r="AU589" s="166" t="s">
        <v>87</v>
      </c>
      <c r="AV589" s="14" t="s">
        <v>135</v>
      </c>
      <c r="AW589" s="14" t="s">
        <v>33</v>
      </c>
      <c r="AX589" s="14" t="s">
        <v>85</v>
      </c>
      <c r="AY589" s="166" t="s">
        <v>136</v>
      </c>
    </row>
    <row r="590" spans="2:65" s="1" customFormat="1" ht="16.5" customHeight="1">
      <c r="B590" s="32"/>
      <c r="C590" s="132" t="s">
        <v>965</v>
      </c>
      <c r="D590" s="132" t="s">
        <v>142</v>
      </c>
      <c r="E590" s="133" t="s">
        <v>966</v>
      </c>
      <c r="F590" s="134" t="s">
        <v>967</v>
      </c>
      <c r="G590" s="135" t="s">
        <v>401</v>
      </c>
      <c r="H590" s="136">
        <v>516.39</v>
      </c>
      <c r="I590" s="137"/>
      <c r="J590" s="138">
        <f>ROUND(I590*H590,2)</f>
        <v>0</v>
      </c>
      <c r="K590" s="134" t="s">
        <v>146</v>
      </c>
      <c r="L590" s="32"/>
      <c r="M590" s="139" t="s">
        <v>1</v>
      </c>
      <c r="N590" s="140" t="s">
        <v>42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135</v>
      </c>
      <c r="AT590" s="143" t="s">
        <v>142</v>
      </c>
      <c r="AU590" s="143" t="s">
        <v>87</v>
      </c>
      <c r="AY590" s="17" t="s">
        <v>136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85</v>
      </c>
      <c r="BK590" s="144">
        <f>ROUND(I590*H590,2)</f>
        <v>0</v>
      </c>
      <c r="BL590" s="17" t="s">
        <v>135</v>
      </c>
      <c r="BM590" s="143" t="s">
        <v>968</v>
      </c>
    </row>
    <row r="591" spans="2:65" s="1" customFormat="1" ht="19.2">
      <c r="B591" s="32"/>
      <c r="D591" s="145" t="s">
        <v>149</v>
      </c>
      <c r="F591" s="146" t="s">
        <v>969</v>
      </c>
      <c r="I591" s="147"/>
      <c r="L591" s="32"/>
      <c r="M591" s="148"/>
      <c r="T591" s="56"/>
      <c r="AT591" s="17" t="s">
        <v>149</v>
      </c>
      <c r="AU591" s="17" t="s">
        <v>87</v>
      </c>
    </row>
    <row r="592" spans="2:65" s="12" customFormat="1">
      <c r="B592" s="149"/>
      <c r="D592" s="145" t="s">
        <v>150</v>
      </c>
      <c r="E592" s="150" t="s">
        <v>1</v>
      </c>
      <c r="F592" s="151" t="s">
        <v>960</v>
      </c>
      <c r="H592" s="150" t="s">
        <v>1</v>
      </c>
      <c r="I592" s="152"/>
      <c r="L592" s="149"/>
      <c r="M592" s="153"/>
      <c r="T592" s="154"/>
      <c r="AT592" s="150" t="s">
        <v>150</v>
      </c>
      <c r="AU592" s="150" t="s">
        <v>87</v>
      </c>
      <c r="AV592" s="12" t="s">
        <v>85</v>
      </c>
      <c r="AW592" s="12" t="s">
        <v>33</v>
      </c>
      <c r="AX592" s="12" t="s">
        <v>77</v>
      </c>
      <c r="AY592" s="150" t="s">
        <v>136</v>
      </c>
    </row>
    <row r="593" spans="2:65" s="13" customFormat="1">
      <c r="B593" s="155"/>
      <c r="D593" s="145" t="s">
        <v>150</v>
      </c>
      <c r="E593" s="156" t="s">
        <v>1</v>
      </c>
      <c r="F593" s="157" t="s">
        <v>970</v>
      </c>
      <c r="H593" s="158">
        <v>50.78</v>
      </c>
      <c r="I593" s="159"/>
      <c r="L593" s="155"/>
      <c r="M593" s="160"/>
      <c r="T593" s="161"/>
      <c r="AT593" s="156" t="s">
        <v>150</v>
      </c>
      <c r="AU593" s="156" t="s">
        <v>87</v>
      </c>
      <c r="AV593" s="13" t="s">
        <v>87</v>
      </c>
      <c r="AW593" s="13" t="s">
        <v>33</v>
      </c>
      <c r="AX593" s="13" t="s">
        <v>77</v>
      </c>
      <c r="AY593" s="156" t="s">
        <v>136</v>
      </c>
    </row>
    <row r="594" spans="2:65" s="13" customFormat="1">
      <c r="B594" s="155"/>
      <c r="D594" s="145" t="s">
        <v>150</v>
      </c>
      <c r="E594" s="156" t="s">
        <v>1</v>
      </c>
      <c r="F594" s="157" t="s">
        <v>971</v>
      </c>
      <c r="H594" s="158">
        <v>465.12</v>
      </c>
      <c r="I594" s="159"/>
      <c r="L594" s="155"/>
      <c r="M594" s="160"/>
      <c r="T594" s="161"/>
      <c r="AT594" s="156" t="s">
        <v>150</v>
      </c>
      <c r="AU594" s="156" t="s">
        <v>87</v>
      </c>
      <c r="AV594" s="13" t="s">
        <v>87</v>
      </c>
      <c r="AW594" s="13" t="s">
        <v>33</v>
      </c>
      <c r="AX594" s="13" t="s">
        <v>77</v>
      </c>
      <c r="AY594" s="156" t="s">
        <v>136</v>
      </c>
    </row>
    <row r="595" spans="2:65" s="12" customFormat="1">
      <c r="B595" s="149"/>
      <c r="D595" s="145" t="s">
        <v>150</v>
      </c>
      <c r="E595" s="150" t="s">
        <v>1</v>
      </c>
      <c r="F595" s="151" t="s">
        <v>963</v>
      </c>
      <c r="H595" s="150" t="s">
        <v>1</v>
      </c>
      <c r="I595" s="152"/>
      <c r="L595" s="149"/>
      <c r="M595" s="153"/>
      <c r="T595" s="154"/>
      <c r="AT595" s="150" t="s">
        <v>150</v>
      </c>
      <c r="AU595" s="150" t="s">
        <v>87</v>
      </c>
      <c r="AV595" s="12" t="s">
        <v>85</v>
      </c>
      <c r="AW595" s="12" t="s">
        <v>33</v>
      </c>
      <c r="AX595" s="12" t="s">
        <v>77</v>
      </c>
      <c r="AY595" s="150" t="s">
        <v>136</v>
      </c>
    </row>
    <row r="596" spans="2:65" s="13" customFormat="1">
      <c r="B596" s="155"/>
      <c r="D596" s="145" t="s">
        <v>150</v>
      </c>
      <c r="E596" s="156" t="s">
        <v>1</v>
      </c>
      <c r="F596" s="157" t="s">
        <v>972</v>
      </c>
      <c r="H596" s="158">
        <v>0.49</v>
      </c>
      <c r="I596" s="159"/>
      <c r="L596" s="155"/>
      <c r="M596" s="160"/>
      <c r="T596" s="161"/>
      <c r="AT596" s="156" t="s">
        <v>150</v>
      </c>
      <c r="AU596" s="156" t="s">
        <v>87</v>
      </c>
      <c r="AV596" s="13" t="s">
        <v>87</v>
      </c>
      <c r="AW596" s="13" t="s">
        <v>33</v>
      </c>
      <c r="AX596" s="13" t="s">
        <v>77</v>
      </c>
      <c r="AY596" s="156" t="s">
        <v>136</v>
      </c>
    </row>
    <row r="597" spans="2:65" s="14" customFormat="1">
      <c r="B597" s="165"/>
      <c r="D597" s="145" t="s">
        <v>150</v>
      </c>
      <c r="E597" s="166" t="s">
        <v>1</v>
      </c>
      <c r="F597" s="167" t="s">
        <v>277</v>
      </c>
      <c r="H597" s="168">
        <v>516.39</v>
      </c>
      <c r="I597" s="169"/>
      <c r="L597" s="165"/>
      <c r="M597" s="170"/>
      <c r="T597" s="171"/>
      <c r="AT597" s="166" t="s">
        <v>150</v>
      </c>
      <c r="AU597" s="166" t="s">
        <v>87</v>
      </c>
      <c r="AV597" s="14" t="s">
        <v>135</v>
      </c>
      <c r="AW597" s="14" t="s">
        <v>33</v>
      </c>
      <c r="AX597" s="14" t="s">
        <v>85</v>
      </c>
      <c r="AY597" s="166" t="s">
        <v>136</v>
      </c>
    </row>
    <row r="598" spans="2:65" s="1" customFormat="1" ht="16.5" customHeight="1">
      <c r="B598" s="32"/>
      <c r="C598" s="132" t="s">
        <v>973</v>
      </c>
      <c r="D598" s="132" t="s">
        <v>142</v>
      </c>
      <c r="E598" s="133" t="s">
        <v>974</v>
      </c>
      <c r="F598" s="134" t="s">
        <v>975</v>
      </c>
      <c r="G598" s="135" t="s">
        <v>401</v>
      </c>
      <c r="H598" s="136">
        <v>704.38</v>
      </c>
      <c r="I598" s="137"/>
      <c r="J598" s="138">
        <f>ROUND(I598*H598,2)</f>
        <v>0</v>
      </c>
      <c r="K598" s="134" t="s">
        <v>146</v>
      </c>
      <c r="L598" s="32"/>
      <c r="M598" s="139" t="s">
        <v>1</v>
      </c>
      <c r="N598" s="140" t="s">
        <v>42</v>
      </c>
      <c r="P598" s="141">
        <f>O598*H598</f>
        <v>0</v>
      </c>
      <c r="Q598" s="141">
        <v>0</v>
      </c>
      <c r="R598" s="141">
        <f>Q598*H598</f>
        <v>0</v>
      </c>
      <c r="S598" s="141">
        <v>0</v>
      </c>
      <c r="T598" s="142">
        <f>S598*H598</f>
        <v>0</v>
      </c>
      <c r="AR598" s="143" t="s">
        <v>135</v>
      </c>
      <c r="AT598" s="143" t="s">
        <v>142</v>
      </c>
      <c r="AU598" s="143" t="s">
        <v>87</v>
      </c>
      <c r="AY598" s="17" t="s">
        <v>136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7" t="s">
        <v>85</v>
      </c>
      <c r="BK598" s="144">
        <f>ROUND(I598*H598,2)</f>
        <v>0</v>
      </c>
      <c r="BL598" s="17" t="s">
        <v>135</v>
      </c>
      <c r="BM598" s="143" t="s">
        <v>976</v>
      </c>
    </row>
    <row r="599" spans="2:65" s="1" customFormat="1">
      <c r="B599" s="32"/>
      <c r="D599" s="145" t="s">
        <v>149</v>
      </c>
      <c r="F599" s="146" t="s">
        <v>977</v>
      </c>
      <c r="I599" s="147"/>
      <c r="L599" s="32"/>
      <c r="M599" s="148"/>
      <c r="T599" s="56"/>
      <c r="AT599" s="17" t="s">
        <v>149</v>
      </c>
      <c r="AU599" s="17" t="s">
        <v>87</v>
      </c>
    </row>
    <row r="600" spans="2:65" s="12" customFormat="1">
      <c r="B600" s="149"/>
      <c r="D600" s="145" t="s">
        <v>150</v>
      </c>
      <c r="E600" s="150" t="s">
        <v>1</v>
      </c>
      <c r="F600" s="151" t="s">
        <v>978</v>
      </c>
      <c r="H600" s="150" t="s">
        <v>1</v>
      </c>
      <c r="I600" s="152"/>
      <c r="L600" s="149"/>
      <c r="M600" s="153"/>
      <c r="T600" s="154"/>
      <c r="AT600" s="150" t="s">
        <v>150</v>
      </c>
      <c r="AU600" s="150" t="s">
        <v>87</v>
      </c>
      <c r="AV600" s="12" t="s">
        <v>85</v>
      </c>
      <c r="AW600" s="12" t="s">
        <v>33</v>
      </c>
      <c r="AX600" s="12" t="s">
        <v>77</v>
      </c>
      <c r="AY600" s="150" t="s">
        <v>136</v>
      </c>
    </row>
    <row r="601" spans="2:65" s="13" customFormat="1">
      <c r="B601" s="155"/>
      <c r="D601" s="145" t="s">
        <v>150</v>
      </c>
      <c r="E601" s="156" t="s">
        <v>1</v>
      </c>
      <c r="F601" s="157" t="s">
        <v>979</v>
      </c>
      <c r="H601" s="158">
        <v>704.38</v>
      </c>
      <c r="I601" s="159"/>
      <c r="L601" s="155"/>
      <c r="M601" s="160"/>
      <c r="T601" s="161"/>
      <c r="AT601" s="156" t="s">
        <v>150</v>
      </c>
      <c r="AU601" s="156" t="s">
        <v>87</v>
      </c>
      <c r="AV601" s="13" t="s">
        <v>87</v>
      </c>
      <c r="AW601" s="13" t="s">
        <v>33</v>
      </c>
      <c r="AX601" s="13" t="s">
        <v>85</v>
      </c>
      <c r="AY601" s="156" t="s">
        <v>136</v>
      </c>
    </row>
    <row r="602" spans="2:65" s="1" customFormat="1" ht="24.15" customHeight="1">
      <c r="B602" s="32"/>
      <c r="C602" s="132" t="s">
        <v>980</v>
      </c>
      <c r="D602" s="132" t="s">
        <v>142</v>
      </c>
      <c r="E602" s="133" t="s">
        <v>981</v>
      </c>
      <c r="F602" s="134" t="s">
        <v>982</v>
      </c>
      <c r="G602" s="135" t="s">
        <v>401</v>
      </c>
      <c r="H602" s="136">
        <v>3.25</v>
      </c>
      <c r="I602" s="137"/>
      <c r="J602" s="138">
        <f>ROUND(I602*H602,2)</f>
        <v>0</v>
      </c>
      <c r="K602" s="134" t="s">
        <v>146</v>
      </c>
      <c r="L602" s="32"/>
      <c r="M602" s="139" t="s">
        <v>1</v>
      </c>
      <c r="N602" s="140" t="s">
        <v>42</v>
      </c>
      <c r="P602" s="141">
        <f>O602*H602</f>
        <v>0</v>
      </c>
      <c r="Q602" s="141">
        <v>0</v>
      </c>
      <c r="R602" s="141">
        <f>Q602*H602</f>
        <v>0</v>
      </c>
      <c r="S602" s="141">
        <v>0</v>
      </c>
      <c r="T602" s="142">
        <f>S602*H602</f>
        <v>0</v>
      </c>
      <c r="AR602" s="143" t="s">
        <v>135</v>
      </c>
      <c r="AT602" s="143" t="s">
        <v>142</v>
      </c>
      <c r="AU602" s="143" t="s">
        <v>87</v>
      </c>
      <c r="AY602" s="17" t="s">
        <v>136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7" t="s">
        <v>85</v>
      </c>
      <c r="BK602" s="144">
        <f>ROUND(I602*H602,2)</f>
        <v>0</v>
      </c>
      <c r="BL602" s="17" t="s">
        <v>135</v>
      </c>
      <c r="BM602" s="143" t="s">
        <v>983</v>
      </c>
    </row>
    <row r="603" spans="2:65" s="1" customFormat="1" ht="19.2">
      <c r="B603" s="32"/>
      <c r="D603" s="145" t="s">
        <v>149</v>
      </c>
      <c r="F603" s="146" t="s">
        <v>984</v>
      </c>
      <c r="I603" s="147"/>
      <c r="L603" s="32"/>
      <c r="M603" s="148"/>
      <c r="T603" s="56"/>
      <c r="AT603" s="17" t="s">
        <v>149</v>
      </c>
      <c r="AU603" s="17" t="s">
        <v>87</v>
      </c>
    </row>
    <row r="604" spans="2:65" s="12" customFormat="1">
      <c r="B604" s="149"/>
      <c r="D604" s="145" t="s">
        <v>150</v>
      </c>
      <c r="E604" s="150" t="s">
        <v>1</v>
      </c>
      <c r="F604" s="151" t="s">
        <v>985</v>
      </c>
      <c r="H604" s="150" t="s">
        <v>1</v>
      </c>
      <c r="I604" s="152"/>
      <c r="L604" s="149"/>
      <c r="M604" s="153"/>
      <c r="T604" s="154"/>
      <c r="AT604" s="150" t="s">
        <v>150</v>
      </c>
      <c r="AU604" s="150" t="s">
        <v>87</v>
      </c>
      <c r="AV604" s="12" t="s">
        <v>85</v>
      </c>
      <c r="AW604" s="12" t="s">
        <v>33</v>
      </c>
      <c r="AX604" s="12" t="s">
        <v>77</v>
      </c>
      <c r="AY604" s="150" t="s">
        <v>136</v>
      </c>
    </row>
    <row r="605" spans="2:65" s="13" customFormat="1">
      <c r="B605" s="155"/>
      <c r="D605" s="145" t="s">
        <v>150</v>
      </c>
      <c r="E605" s="156" t="s">
        <v>1</v>
      </c>
      <c r="F605" s="157" t="s">
        <v>947</v>
      </c>
      <c r="H605" s="158">
        <v>0.71099999999999997</v>
      </c>
      <c r="I605" s="159"/>
      <c r="L605" s="155"/>
      <c r="M605" s="160"/>
      <c r="T605" s="161"/>
      <c r="AT605" s="156" t="s">
        <v>150</v>
      </c>
      <c r="AU605" s="156" t="s">
        <v>87</v>
      </c>
      <c r="AV605" s="13" t="s">
        <v>87</v>
      </c>
      <c r="AW605" s="13" t="s">
        <v>33</v>
      </c>
      <c r="AX605" s="13" t="s">
        <v>77</v>
      </c>
      <c r="AY605" s="156" t="s">
        <v>136</v>
      </c>
    </row>
    <row r="606" spans="2:65" s="13" customFormat="1">
      <c r="B606" s="155"/>
      <c r="D606" s="145" t="s">
        <v>150</v>
      </c>
      <c r="E606" s="156" t="s">
        <v>1</v>
      </c>
      <c r="F606" s="157" t="s">
        <v>961</v>
      </c>
      <c r="H606" s="158">
        <v>2.5390000000000001</v>
      </c>
      <c r="I606" s="159"/>
      <c r="L606" s="155"/>
      <c r="M606" s="160"/>
      <c r="T606" s="161"/>
      <c r="AT606" s="156" t="s">
        <v>150</v>
      </c>
      <c r="AU606" s="156" t="s">
        <v>87</v>
      </c>
      <c r="AV606" s="13" t="s">
        <v>87</v>
      </c>
      <c r="AW606" s="13" t="s">
        <v>33</v>
      </c>
      <c r="AX606" s="13" t="s">
        <v>77</v>
      </c>
      <c r="AY606" s="156" t="s">
        <v>136</v>
      </c>
    </row>
    <row r="607" spans="2:65" s="14" customFormat="1">
      <c r="B607" s="165"/>
      <c r="D607" s="145" t="s">
        <v>150</v>
      </c>
      <c r="E607" s="166" t="s">
        <v>1</v>
      </c>
      <c r="F607" s="167" t="s">
        <v>277</v>
      </c>
      <c r="H607" s="168">
        <v>3.25</v>
      </c>
      <c r="I607" s="169"/>
      <c r="L607" s="165"/>
      <c r="M607" s="170"/>
      <c r="T607" s="171"/>
      <c r="AT607" s="166" t="s">
        <v>150</v>
      </c>
      <c r="AU607" s="166" t="s">
        <v>87</v>
      </c>
      <c r="AV607" s="14" t="s">
        <v>135</v>
      </c>
      <c r="AW607" s="14" t="s">
        <v>33</v>
      </c>
      <c r="AX607" s="14" t="s">
        <v>85</v>
      </c>
      <c r="AY607" s="166" t="s">
        <v>136</v>
      </c>
    </row>
    <row r="608" spans="2:65" s="1" customFormat="1" ht="24.15" customHeight="1">
      <c r="B608" s="32"/>
      <c r="C608" s="132" t="s">
        <v>986</v>
      </c>
      <c r="D608" s="132" t="s">
        <v>142</v>
      </c>
      <c r="E608" s="133" t="s">
        <v>987</v>
      </c>
      <c r="F608" s="134" t="s">
        <v>988</v>
      </c>
      <c r="G608" s="135" t="s">
        <v>401</v>
      </c>
      <c r="H608" s="136">
        <v>51.345999999999997</v>
      </c>
      <c r="I608" s="137"/>
      <c r="J608" s="138">
        <f>ROUND(I608*H608,2)</f>
        <v>0</v>
      </c>
      <c r="K608" s="134" t="s">
        <v>146</v>
      </c>
      <c r="L608" s="32"/>
      <c r="M608" s="139" t="s">
        <v>1</v>
      </c>
      <c r="N608" s="140" t="s">
        <v>42</v>
      </c>
      <c r="P608" s="141">
        <f>O608*H608</f>
        <v>0</v>
      </c>
      <c r="Q608" s="141">
        <v>0</v>
      </c>
      <c r="R608" s="141">
        <f>Q608*H608</f>
        <v>0</v>
      </c>
      <c r="S608" s="141">
        <v>0</v>
      </c>
      <c r="T608" s="142">
        <f>S608*H608</f>
        <v>0</v>
      </c>
      <c r="AR608" s="143" t="s">
        <v>135</v>
      </c>
      <c r="AT608" s="143" t="s">
        <v>142</v>
      </c>
      <c r="AU608" s="143" t="s">
        <v>87</v>
      </c>
      <c r="AY608" s="17" t="s">
        <v>136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7" t="s">
        <v>85</v>
      </c>
      <c r="BK608" s="144">
        <f>ROUND(I608*H608,2)</f>
        <v>0</v>
      </c>
      <c r="BL608" s="17" t="s">
        <v>135</v>
      </c>
      <c r="BM608" s="143" t="s">
        <v>989</v>
      </c>
    </row>
    <row r="609" spans="2:65" s="1" customFormat="1" ht="19.2">
      <c r="B609" s="32"/>
      <c r="D609" s="145" t="s">
        <v>149</v>
      </c>
      <c r="F609" s="146" t="s">
        <v>990</v>
      </c>
      <c r="I609" s="147"/>
      <c r="L609" s="32"/>
      <c r="M609" s="148"/>
      <c r="T609" s="56"/>
      <c r="AT609" s="17" t="s">
        <v>149</v>
      </c>
      <c r="AU609" s="17" t="s">
        <v>87</v>
      </c>
    </row>
    <row r="610" spans="2:65" s="13" customFormat="1">
      <c r="B610" s="155"/>
      <c r="D610" s="145" t="s">
        <v>150</v>
      </c>
      <c r="E610" s="156" t="s">
        <v>1</v>
      </c>
      <c r="F610" s="157" t="s">
        <v>948</v>
      </c>
      <c r="H610" s="158">
        <v>28.09</v>
      </c>
      <c r="I610" s="159"/>
      <c r="L610" s="155"/>
      <c r="M610" s="160"/>
      <c r="T610" s="161"/>
      <c r="AT610" s="156" t="s">
        <v>150</v>
      </c>
      <c r="AU610" s="156" t="s">
        <v>87</v>
      </c>
      <c r="AV610" s="13" t="s">
        <v>87</v>
      </c>
      <c r="AW610" s="13" t="s">
        <v>33</v>
      </c>
      <c r="AX610" s="13" t="s">
        <v>77</v>
      </c>
      <c r="AY610" s="156" t="s">
        <v>136</v>
      </c>
    </row>
    <row r="611" spans="2:65" s="13" customFormat="1">
      <c r="B611" s="155"/>
      <c r="D611" s="145" t="s">
        <v>150</v>
      </c>
      <c r="E611" s="156" t="s">
        <v>1</v>
      </c>
      <c r="F611" s="157" t="s">
        <v>962</v>
      </c>
      <c r="H611" s="158">
        <v>23.256</v>
      </c>
      <c r="I611" s="159"/>
      <c r="L611" s="155"/>
      <c r="M611" s="160"/>
      <c r="T611" s="161"/>
      <c r="AT611" s="156" t="s">
        <v>150</v>
      </c>
      <c r="AU611" s="156" t="s">
        <v>87</v>
      </c>
      <c r="AV611" s="13" t="s">
        <v>87</v>
      </c>
      <c r="AW611" s="13" t="s">
        <v>33</v>
      </c>
      <c r="AX611" s="13" t="s">
        <v>77</v>
      </c>
      <c r="AY611" s="156" t="s">
        <v>136</v>
      </c>
    </row>
    <row r="612" spans="2:65" s="14" customFormat="1">
      <c r="B612" s="165"/>
      <c r="D612" s="145" t="s">
        <v>150</v>
      </c>
      <c r="E612" s="166" t="s">
        <v>1</v>
      </c>
      <c r="F612" s="167" t="s">
        <v>277</v>
      </c>
      <c r="H612" s="168">
        <v>51.345999999999997</v>
      </c>
      <c r="I612" s="169"/>
      <c r="L612" s="165"/>
      <c r="M612" s="170"/>
      <c r="T612" s="171"/>
      <c r="AT612" s="166" t="s">
        <v>150</v>
      </c>
      <c r="AU612" s="166" t="s">
        <v>87</v>
      </c>
      <c r="AV612" s="14" t="s">
        <v>135</v>
      </c>
      <c r="AW612" s="14" t="s">
        <v>33</v>
      </c>
      <c r="AX612" s="14" t="s">
        <v>85</v>
      </c>
      <c r="AY612" s="166" t="s">
        <v>136</v>
      </c>
    </row>
    <row r="613" spans="2:65" s="1" customFormat="1" ht="24.15" customHeight="1">
      <c r="B613" s="32"/>
      <c r="C613" s="132" t="s">
        <v>991</v>
      </c>
      <c r="D613" s="132" t="s">
        <v>142</v>
      </c>
      <c r="E613" s="133" t="s">
        <v>992</v>
      </c>
      <c r="F613" s="134" t="s">
        <v>403</v>
      </c>
      <c r="G613" s="135" t="s">
        <v>401</v>
      </c>
      <c r="H613" s="136">
        <v>2.718</v>
      </c>
      <c r="I613" s="137"/>
      <c r="J613" s="138">
        <f>ROUND(I613*H613,2)</f>
        <v>0</v>
      </c>
      <c r="K613" s="134" t="s">
        <v>146</v>
      </c>
      <c r="L613" s="32"/>
      <c r="M613" s="139" t="s">
        <v>1</v>
      </c>
      <c r="N613" s="140" t="s">
        <v>42</v>
      </c>
      <c r="P613" s="141">
        <f>O613*H613</f>
        <v>0</v>
      </c>
      <c r="Q613" s="141">
        <v>0</v>
      </c>
      <c r="R613" s="141">
        <f>Q613*H613</f>
        <v>0</v>
      </c>
      <c r="S613" s="141">
        <v>0</v>
      </c>
      <c r="T613" s="142">
        <f>S613*H613</f>
        <v>0</v>
      </c>
      <c r="AR613" s="143" t="s">
        <v>135</v>
      </c>
      <c r="AT613" s="143" t="s">
        <v>142</v>
      </c>
      <c r="AU613" s="143" t="s">
        <v>87</v>
      </c>
      <c r="AY613" s="17" t="s">
        <v>136</v>
      </c>
      <c r="BE613" s="144">
        <f>IF(N613="základní",J613,0)</f>
        <v>0</v>
      </c>
      <c r="BF613" s="144">
        <f>IF(N613="snížená",J613,0)</f>
        <v>0</v>
      </c>
      <c r="BG613" s="144">
        <f>IF(N613="zákl. přenesená",J613,0)</f>
        <v>0</v>
      </c>
      <c r="BH613" s="144">
        <f>IF(N613="sníž. přenesená",J613,0)</f>
        <v>0</v>
      </c>
      <c r="BI613" s="144">
        <f>IF(N613="nulová",J613,0)</f>
        <v>0</v>
      </c>
      <c r="BJ613" s="17" t="s">
        <v>85</v>
      </c>
      <c r="BK613" s="144">
        <f>ROUND(I613*H613,2)</f>
        <v>0</v>
      </c>
      <c r="BL613" s="17" t="s">
        <v>135</v>
      </c>
      <c r="BM613" s="143" t="s">
        <v>993</v>
      </c>
    </row>
    <row r="614" spans="2:65" s="1" customFormat="1" ht="19.2">
      <c r="B614" s="32"/>
      <c r="D614" s="145" t="s">
        <v>149</v>
      </c>
      <c r="F614" s="146" t="s">
        <v>403</v>
      </c>
      <c r="I614" s="147"/>
      <c r="L614" s="32"/>
      <c r="M614" s="148"/>
      <c r="T614" s="56"/>
      <c r="AT614" s="17" t="s">
        <v>149</v>
      </c>
      <c r="AU614" s="17" t="s">
        <v>87</v>
      </c>
    </row>
    <row r="615" spans="2:65" s="12" customFormat="1">
      <c r="B615" s="149"/>
      <c r="D615" s="145" t="s">
        <v>150</v>
      </c>
      <c r="E615" s="150" t="s">
        <v>1</v>
      </c>
      <c r="F615" s="151" t="s">
        <v>985</v>
      </c>
      <c r="H615" s="150" t="s">
        <v>1</v>
      </c>
      <c r="I615" s="152"/>
      <c r="L615" s="149"/>
      <c r="M615" s="153"/>
      <c r="T615" s="154"/>
      <c r="AT615" s="150" t="s">
        <v>150</v>
      </c>
      <c r="AU615" s="150" t="s">
        <v>87</v>
      </c>
      <c r="AV615" s="12" t="s">
        <v>85</v>
      </c>
      <c r="AW615" s="12" t="s">
        <v>33</v>
      </c>
      <c r="AX615" s="12" t="s">
        <v>77</v>
      </c>
      <c r="AY615" s="150" t="s">
        <v>136</v>
      </c>
    </row>
    <row r="616" spans="2:65" s="13" customFormat="1">
      <c r="B616" s="155"/>
      <c r="D616" s="145" t="s">
        <v>150</v>
      </c>
      <c r="E616" s="156" t="s">
        <v>1</v>
      </c>
      <c r="F616" s="157" t="s">
        <v>930</v>
      </c>
      <c r="H616" s="158">
        <v>2.718</v>
      </c>
      <c r="I616" s="159"/>
      <c r="L616" s="155"/>
      <c r="M616" s="160"/>
      <c r="T616" s="161"/>
      <c r="AT616" s="156" t="s">
        <v>150</v>
      </c>
      <c r="AU616" s="156" t="s">
        <v>87</v>
      </c>
      <c r="AV616" s="13" t="s">
        <v>87</v>
      </c>
      <c r="AW616" s="13" t="s">
        <v>33</v>
      </c>
      <c r="AX616" s="13" t="s">
        <v>85</v>
      </c>
      <c r="AY616" s="156" t="s">
        <v>136</v>
      </c>
    </row>
    <row r="617" spans="2:65" s="1" customFormat="1" ht="24.15" customHeight="1">
      <c r="B617" s="32"/>
      <c r="C617" s="132" t="s">
        <v>994</v>
      </c>
      <c r="D617" s="132" t="s">
        <v>142</v>
      </c>
      <c r="E617" s="133" t="s">
        <v>995</v>
      </c>
      <c r="F617" s="134" t="s">
        <v>996</v>
      </c>
      <c r="G617" s="135" t="s">
        <v>401</v>
      </c>
      <c r="H617" s="136">
        <v>1.121</v>
      </c>
      <c r="I617" s="137"/>
      <c r="J617" s="138">
        <f>ROUND(I617*H617,2)</f>
        <v>0</v>
      </c>
      <c r="K617" s="134" t="s">
        <v>146</v>
      </c>
      <c r="L617" s="32"/>
      <c r="M617" s="139" t="s">
        <v>1</v>
      </c>
      <c r="N617" s="140" t="s">
        <v>42</v>
      </c>
      <c r="P617" s="141">
        <f>O617*H617</f>
        <v>0</v>
      </c>
      <c r="Q617" s="141">
        <v>0</v>
      </c>
      <c r="R617" s="141">
        <f>Q617*H617</f>
        <v>0</v>
      </c>
      <c r="S617" s="141">
        <v>0</v>
      </c>
      <c r="T617" s="142">
        <f>S617*H617</f>
        <v>0</v>
      </c>
      <c r="AR617" s="143" t="s">
        <v>135</v>
      </c>
      <c r="AT617" s="143" t="s">
        <v>142</v>
      </c>
      <c r="AU617" s="143" t="s">
        <v>87</v>
      </c>
      <c r="AY617" s="17" t="s">
        <v>136</v>
      </c>
      <c r="BE617" s="144">
        <f>IF(N617="základní",J617,0)</f>
        <v>0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7" t="s">
        <v>85</v>
      </c>
      <c r="BK617" s="144">
        <f>ROUND(I617*H617,2)</f>
        <v>0</v>
      </c>
      <c r="BL617" s="17" t="s">
        <v>135</v>
      </c>
      <c r="BM617" s="143" t="s">
        <v>997</v>
      </c>
    </row>
    <row r="618" spans="2:65" s="1" customFormat="1" ht="19.2">
      <c r="B618" s="32"/>
      <c r="D618" s="145" t="s">
        <v>149</v>
      </c>
      <c r="F618" s="146" t="s">
        <v>996</v>
      </c>
      <c r="I618" s="147"/>
      <c r="L618" s="32"/>
      <c r="M618" s="148"/>
      <c r="T618" s="56"/>
      <c r="AT618" s="17" t="s">
        <v>149</v>
      </c>
      <c r="AU618" s="17" t="s">
        <v>87</v>
      </c>
    </row>
    <row r="619" spans="2:65" s="13" customFormat="1">
      <c r="B619" s="155"/>
      <c r="D619" s="145" t="s">
        <v>150</v>
      </c>
      <c r="E619" s="156" t="s">
        <v>1</v>
      </c>
      <c r="F619" s="157" t="s">
        <v>931</v>
      </c>
      <c r="H619" s="158">
        <v>1.121</v>
      </c>
      <c r="I619" s="159"/>
      <c r="L619" s="155"/>
      <c r="M619" s="160"/>
      <c r="T619" s="161"/>
      <c r="AT619" s="156" t="s">
        <v>150</v>
      </c>
      <c r="AU619" s="156" t="s">
        <v>87</v>
      </c>
      <c r="AV619" s="13" t="s">
        <v>87</v>
      </c>
      <c r="AW619" s="13" t="s">
        <v>33</v>
      </c>
      <c r="AX619" s="13" t="s">
        <v>85</v>
      </c>
      <c r="AY619" s="156" t="s">
        <v>136</v>
      </c>
    </row>
    <row r="620" spans="2:65" s="11" customFormat="1" ht="22.95" customHeight="1">
      <c r="B620" s="120"/>
      <c r="D620" s="121" t="s">
        <v>76</v>
      </c>
      <c r="E620" s="130" t="s">
        <v>998</v>
      </c>
      <c r="F620" s="130" t="s">
        <v>999</v>
      </c>
      <c r="I620" s="123"/>
      <c r="J620" s="131">
        <f>BK620</f>
        <v>43260</v>
      </c>
      <c r="L620" s="120"/>
      <c r="M620" s="125"/>
      <c r="P620" s="126">
        <f>SUM(P621:P635)</f>
        <v>0</v>
      </c>
      <c r="R620" s="126">
        <f>SUM(R621:R635)</f>
        <v>0</v>
      </c>
      <c r="T620" s="127">
        <f>SUM(T621:T635)</f>
        <v>0</v>
      </c>
      <c r="AR620" s="121" t="s">
        <v>85</v>
      </c>
      <c r="AT620" s="128" t="s">
        <v>76</v>
      </c>
      <c r="AU620" s="128" t="s">
        <v>85</v>
      </c>
      <c r="AY620" s="121" t="s">
        <v>136</v>
      </c>
      <c r="BK620" s="129">
        <f>SUM(BK621:BK635)</f>
        <v>43260</v>
      </c>
    </row>
    <row r="621" spans="2:65" s="1" customFormat="1" ht="21.75" customHeight="1">
      <c r="B621" s="32"/>
      <c r="C621" s="132" t="s">
        <v>1000</v>
      </c>
      <c r="D621" s="132" t="s">
        <v>142</v>
      </c>
      <c r="E621" s="133" t="s">
        <v>1001</v>
      </c>
      <c r="F621" s="134" t="s">
        <v>1002</v>
      </c>
      <c r="G621" s="135" t="s">
        <v>401</v>
      </c>
      <c r="H621" s="136">
        <v>934.05700000000002</v>
      </c>
      <c r="I621" s="137"/>
      <c r="J621" s="138">
        <f>ROUND(I621*H621,2)</f>
        <v>0</v>
      </c>
      <c r="K621" s="134" t="s">
        <v>146</v>
      </c>
      <c r="L621" s="32"/>
      <c r="M621" s="139" t="s">
        <v>1</v>
      </c>
      <c r="N621" s="140" t="s">
        <v>42</v>
      </c>
      <c r="P621" s="141">
        <f>O621*H621</f>
        <v>0</v>
      </c>
      <c r="Q621" s="141">
        <v>0</v>
      </c>
      <c r="R621" s="141">
        <f>Q621*H621</f>
        <v>0</v>
      </c>
      <c r="S621" s="141">
        <v>0</v>
      </c>
      <c r="T621" s="142">
        <f>S621*H621</f>
        <v>0</v>
      </c>
      <c r="AR621" s="143" t="s">
        <v>135</v>
      </c>
      <c r="AT621" s="143" t="s">
        <v>142</v>
      </c>
      <c r="AU621" s="143" t="s">
        <v>87</v>
      </c>
      <c r="AY621" s="17" t="s">
        <v>136</v>
      </c>
      <c r="BE621" s="144">
        <f>IF(N621="základní",J621,0)</f>
        <v>0</v>
      </c>
      <c r="BF621" s="144">
        <f>IF(N621="snížená",J621,0)</f>
        <v>0</v>
      </c>
      <c r="BG621" s="144">
        <f>IF(N621="zákl. přenesená",J621,0)</f>
        <v>0</v>
      </c>
      <c r="BH621" s="144">
        <f>IF(N621="sníž. přenesená",J621,0)</f>
        <v>0</v>
      </c>
      <c r="BI621" s="144">
        <f>IF(N621="nulová",J621,0)</f>
        <v>0</v>
      </c>
      <c r="BJ621" s="17" t="s">
        <v>85</v>
      </c>
      <c r="BK621" s="144">
        <f>ROUND(I621*H621,2)</f>
        <v>0</v>
      </c>
      <c r="BL621" s="17" t="s">
        <v>135</v>
      </c>
      <c r="BM621" s="143" t="s">
        <v>1003</v>
      </c>
    </row>
    <row r="622" spans="2:65" s="1" customFormat="1" ht="19.2">
      <c r="B622" s="32"/>
      <c r="D622" s="145" t="s">
        <v>149</v>
      </c>
      <c r="F622" s="146" t="s">
        <v>1004</v>
      </c>
      <c r="I622" s="147"/>
      <c r="L622" s="32"/>
      <c r="M622" s="148"/>
      <c r="T622" s="56"/>
      <c r="AT622" s="17" t="s">
        <v>149</v>
      </c>
      <c r="AU622" s="17" t="s">
        <v>87</v>
      </c>
    </row>
    <row r="623" spans="2:65" s="1" customFormat="1" ht="16.5" customHeight="1">
      <c r="B623" s="32"/>
      <c r="C623" s="172" t="s">
        <v>1005</v>
      </c>
      <c r="D623" s="172" t="s">
        <v>420</v>
      </c>
      <c r="E623" s="173" t="s">
        <v>1006</v>
      </c>
      <c r="F623" s="174" t="s">
        <v>1007</v>
      </c>
      <c r="G623" s="175" t="s">
        <v>285</v>
      </c>
      <c r="H623" s="176">
        <v>268.05</v>
      </c>
      <c r="I623" s="177"/>
      <c r="J623" s="178">
        <f>ROUND(I623*H623,2)</f>
        <v>0</v>
      </c>
      <c r="K623" s="174" t="s">
        <v>1</v>
      </c>
      <c r="L623" s="179"/>
      <c r="M623" s="180" t="s">
        <v>1</v>
      </c>
      <c r="N623" s="181" t="s">
        <v>42</v>
      </c>
      <c r="P623" s="141">
        <f>O623*H623</f>
        <v>0</v>
      </c>
      <c r="Q623" s="141">
        <v>0</v>
      </c>
      <c r="R623" s="141">
        <f>Q623*H623</f>
        <v>0</v>
      </c>
      <c r="S623" s="141">
        <v>0</v>
      </c>
      <c r="T623" s="142">
        <f>S623*H623</f>
        <v>0</v>
      </c>
      <c r="AR623" s="143" t="s">
        <v>469</v>
      </c>
      <c r="AT623" s="143" t="s">
        <v>420</v>
      </c>
      <c r="AU623" s="143" t="s">
        <v>87</v>
      </c>
      <c r="AY623" s="17" t="s">
        <v>136</v>
      </c>
      <c r="BE623" s="144">
        <f>IF(N623="základní",J623,0)</f>
        <v>0</v>
      </c>
      <c r="BF623" s="144">
        <f>IF(N623="snížená",J623,0)</f>
        <v>0</v>
      </c>
      <c r="BG623" s="144">
        <f>IF(N623="zákl. přenesená",J623,0)</f>
        <v>0</v>
      </c>
      <c r="BH623" s="144">
        <f>IF(N623="sníž. přenesená",J623,0)</f>
        <v>0</v>
      </c>
      <c r="BI623" s="144">
        <f>IF(N623="nulová",J623,0)</f>
        <v>0</v>
      </c>
      <c r="BJ623" s="17" t="s">
        <v>85</v>
      </c>
      <c r="BK623" s="144">
        <f>ROUND(I623*H623,2)</f>
        <v>0</v>
      </c>
      <c r="BL623" s="17" t="s">
        <v>339</v>
      </c>
      <c r="BM623" s="143" t="s">
        <v>1008</v>
      </c>
    </row>
    <row r="624" spans="2:65" s="1" customFormat="1">
      <c r="B624" s="32"/>
      <c r="D624" s="145" t="s">
        <v>149</v>
      </c>
      <c r="F624" s="146" t="s">
        <v>1007</v>
      </c>
      <c r="I624" s="147"/>
      <c r="L624" s="32"/>
      <c r="M624" s="148"/>
      <c r="T624" s="56"/>
      <c r="AT624" s="17" t="s">
        <v>149</v>
      </c>
      <c r="AU624" s="17" t="s">
        <v>87</v>
      </c>
    </row>
    <row r="625" spans="2:65" s="12" customFormat="1">
      <c r="B625" s="149"/>
      <c r="D625" s="145" t="s">
        <v>150</v>
      </c>
      <c r="E625" s="150" t="s">
        <v>1</v>
      </c>
      <c r="F625" s="151" t="s">
        <v>1009</v>
      </c>
      <c r="H625" s="150" t="s">
        <v>1</v>
      </c>
      <c r="I625" s="152"/>
      <c r="L625" s="149"/>
      <c r="M625" s="153"/>
      <c r="T625" s="154"/>
      <c r="AT625" s="150" t="s">
        <v>150</v>
      </c>
      <c r="AU625" s="150" t="s">
        <v>87</v>
      </c>
      <c r="AV625" s="12" t="s">
        <v>85</v>
      </c>
      <c r="AW625" s="12" t="s">
        <v>33</v>
      </c>
      <c r="AX625" s="12" t="s">
        <v>77</v>
      </c>
      <c r="AY625" s="150" t="s">
        <v>136</v>
      </c>
    </row>
    <row r="626" spans="2:65" s="13" customFormat="1">
      <c r="B626" s="155"/>
      <c r="D626" s="145" t="s">
        <v>150</v>
      </c>
      <c r="E626" s="156" t="s">
        <v>1</v>
      </c>
      <c r="F626" s="157" t="s">
        <v>1010</v>
      </c>
      <c r="H626" s="158">
        <v>137.47</v>
      </c>
      <c r="I626" s="159"/>
      <c r="L626" s="155"/>
      <c r="M626" s="160"/>
      <c r="T626" s="161"/>
      <c r="AT626" s="156" t="s">
        <v>150</v>
      </c>
      <c r="AU626" s="156" t="s">
        <v>87</v>
      </c>
      <c r="AV626" s="13" t="s">
        <v>87</v>
      </c>
      <c r="AW626" s="13" t="s">
        <v>33</v>
      </c>
      <c r="AX626" s="13" t="s">
        <v>77</v>
      </c>
      <c r="AY626" s="156" t="s">
        <v>136</v>
      </c>
    </row>
    <row r="627" spans="2:65" s="12" customFormat="1">
      <c r="B627" s="149"/>
      <c r="D627" s="145" t="s">
        <v>150</v>
      </c>
      <c r="E627" s="150" t="s">
        <v>1</v>
      </c>
      <c r="F627" s="151" t="s">
        <v>1011</v>
      </c>
      <c r="H627" s="150" t="s">
        <v>1</v>
      </c>
      <c r="I627" s="152"/>
      <c r="L627" s="149"/>
      <c r="M627" s="153"/>
      <c r="T627" s="154"/>
      <c r="AT627" s="150" t="s">
        <v>150</v>
      </c>
      <c r="AU627" s="150" t="s">
        <v>87</v>
      </c>
      <c r="AV627" s="12" t="s">
        <v>85</v>
      </c>
      <c r="AW627" s="12" t="s">
        <v>33</v>
      </c>
      <c r="AX627" s="12" t="s">
        <v>77</v>
      </c>
      <c r="AY627" s="150" t="s">
        <v>136</v>
      </c>
    </row>
    <row r="628" spans="2:65" s="13" customFormat="1">
      <c r="B628" s="155"/>
      <c r="D628" s="145" t="s">
        <v>150</v>
      </c>
      <c r="E628" s="156" t="s">
        <v>1</v>
      </c>
      <c r="F628" s="157" t="s">
        <v>1012</v>
      </c>
      <c r="H628" s="158">
        <v>130.58000000000001</v>
      </c>
      <c r="I628" s="159"/>
      <c r="L628" s="155"/>
      <c r="M628" s="160"/>
      <c r="T628" s="161"/>
      <c r="AT628" s="156" t="s">
        <v>150</v>
      </c>
      <c r="AU628" s="156" t="s">
        <v>87</v>
      </c>
      <c r="AV628" s="13" t="s">
        <v>87</v>
      </c>
      <c r="AW628" s="13" t="s">
        <v>33</v>
      </c>
      <c r="AX628" s="13" t="s">
        <v>77</v>
      </c>
      <c r="AY628" s="156" t="s">
        <v>136</v>
      </c>
    </row>
    <row r="629" spans="2:65" s="14" customFormat="1">
      <c r="B629" s="165"/>
      <c r="D629" s="145" t="s">
        <v>150</v>
      </c>
      <c r="E629" s="166" t="s">
        <v>1</v>
      </c>
      <c r="F629" s="167" t="s">
        <v>277</v>
      </c>
      <c r="H629" s="168">
        <v>268.05</v>
      </c>
      <c r="I629" s="169"/>
      <c r="L629" s="165"/>
      <c r="M629" s="170"/>
      <c r="T629" s="171"/>
      <c r="AT629" s="166" t="s">
        <v>150</v>
      </c>
      <c r="AU629" s="166" t="s">
        <v>87</v>
      </c>
      <c r="AV629" s="14" t="s">
        <v>135</v>
      </c>
      <c r="AW629" s="14" t="s">
        <v>33</v>
      </c>
      <c r="AX629" s="14" t="s">
        <v>85</v>
      </c>
      <c r="AY629" s="166" t="s">
        <v>136</v>
      </c>
    </row>
    <row r="630" spans="2:65" s="1" customFormat="1" ht="16.5" customHeight="1">
      <c r="B630" s="32"/>
      <c r="C630" s="172" t="s">
        <v>1013</v>
      </c>
      <c r="D630" s="172" t="s">
        <v>420</v>
      </c>
      <c r="E630" s="173" t="s">
        <v>1014</v>
      </c>
      <c r="F630" s="174" t="s">
        <v>1015</v>
      </c>
      <c r="G630" s="175" t="s">
        <v>285</v>
      </c>
      <c r="H630" s="176">
        <v>6.18</v>
      </c>
      <c r="I630" s="177">
        <v>7000</v>
      </c>
      <c r="J630" s="178">
        <f>ROUND(I630*H630,2)</f>
        <v>43260</v>
      </c>
      <c r="K630" s="174" t="s">
        <v>1</v>
      </c>
      <c r="L630" s="179"/>
      <c r="M630" s="180" t="s">
        <v>1</v>
      </c>
      <c r="N630" s="181" t="s">
        <v>42</v>
      </c>
      <c r="P630" s="141">
        <f>O630*H630</f>
        <v>0</v>
      </c>
      <c r="Q630" s="141">
        <v>0</v>
      </c>
      <c r="R630" s="141">
        <f>Q630*H630</f>
        <v>0</v>
      </c>
      <c r="S630" s="141">
        <v>0</v>
      </c>
      <c r="T630" s="142">
        <f>S630*H630</f>
        <v>0</v>
      </c>
      <c r="AR630" s="143" t="s">
        <v>189</v>
      </c>
      <c r="AT630" s="143" t="s">
        <v>420</v>
      </c>
      <c r="AU630" s="143" t="s">
        <v>87</v>
      </c>
      <c r="AY630" s="17" t="s">
        <v>136</v>
      </c>
      <c r="BE630" s="144">
        <f>IF(N630="základní",J630,0)</f>
        <v>43260</v>
      </c>
      <c r="BF630" s="144">
        <f>IF(N630="snížená",J630,0)</f>
        <v>0</v>
      </c>
      <c r="BG630" s="144">
        <f>IF(N630="zákl. přenesená",J630,0)</f>
        <v>0</v>
      </c>
      <c r="BH630" s="144">
        <f>IF(N630="sníž. přenesená",J630,0)</f>
        <v>0</v>
      </c>
      <c r="BI630" s="144">
        <f>IF(N630="nulová",J630,0)</f>
        <v>0</v>
      </c>
      <c r="BJ630" s="17" t="s">
        <v>85</v>
      </c>
      <c r="BK630" s="144">
        <f>ROUND(I630*H630,2)</f>
        <v>43260</v>
      </c>
      <c r="BL630" s="17" t="s">
        <v>135</v>
      </c>
      <c r="BM630" s="143" t="s">
        <v>1016</v>
      </c>
    </row>
    <row r="631" spans="2:65" s="1" customFormat="1">
      <c r="B631" s="32"/>
      <c r="D631" s="145" t="s">
        <v>149</v>
      </c>
      <c r="F631" s="146" t="s">
        <v>1015</v>
      </c>
      <c r="I631" s="147"/>
      <c r="L631" s="32"/>
      <c r="M631" s="148"/>
      <c r="T631" s="56"/>
      <c r="AT631" s="17" t="s">
        <v>149</v>
      </c>
      <c r="AU631" s="17" t="s">
        <v>87</v>
      </c>
    </row>
    <row r="632" spans="2:65" s="13" customFormat="1">
      <c r="B632" s="155"/>
      <c r="D632" s="145" t="s">
        <v>150</v>
      </c>
      <c r="E632" s="156" t="s">
        <v>1</v>
      </c>
      <c r="F632" s="157" t="s">
        <v>1017</v>
      </c>
      <c r="H632" s="158">
        <v>6.18</v>
      </c>
      <c r="I632" s="159"/>
      <c r="L632" s="155"/>
      <c r="M632" s="160"/>
      <c r="T632" s="161"/>
      <c r="AT632" s="156" t="s">
        <v>150</v>
      </c>
      <c r="AU632" s="156" t="s">
        <v>87</v>
      </c>
      <c r="AV632" s="13" t="s">
        <v>87</v>
      </c>
      <c r="AW632" s="13" t="s">
        <v>33</v>
      </c>
      <c r="AX632" s="13" t="s">
        <v>85</v>
      </c>
      <c r="AY632" s="156" t="s">
        <v>136</v>
      </c>
    </row>
    <row r="633" spans="2:65" s="12" customFormat="1">
      <c r="B633" s="149"/>
      <c r="D633" s="145" t="s">
        <v>150</v>
      </c>
      <c r="E633" s="150" t="s">
        <v>1</v>
      </c>
      <c r="F633" s="151" t="s">
        <v>1018</v>
      </c>
      <c r="H633" s="150" t="s">
        <v>1</v>
      </c>
      <c r="I633" s="152"/>
      <c r="L633" s="149"/>
      <c r="M633" s="153"/>
      <c r="T633" s="154"/>
      <c r="AT633" s="150" t="s">
        <v>150</v>
      </c>
      <c r="AU633" s="150" t="s">
        <v>87</v>
      </c>
      <c r="AV633" s="12" t="s">
        <v>85</v>
      </c>
      <c r="AW633" s="12" t="s">
        <v>33</v>
      </c>
      <c r="AX633" s="12" t="s">
        <v>77</v>
      </c>
      <c r="AY633" s="150" t="s">
        <v>136</v>
      </c>
    </row>
    <row r="634" spans="2:65" s="12" customFormat="1">
      <c r="B634" s="149"/>
      <c r="D634" s="145" t="s">
        <v>150</v>
      </c>
      <c r="E634" s="150" t="s">
        <v>1</v>
      </c>
      <c r="F634" s="151" t="s">
        <v>1019</v>
      </c>
      <c r="H634" s="150" t="s">
        <v>1</v>
      </c>
      <c r="I634" s="152"/>
      <c r="L634" s="149"/>
      <c r="M634" s="153"/>
      <c r="T634" s="154"/>
      <c r="AT634" s="150" t="s">
        <v>150</v>
      </c>
      <c r="AU634" s="150" t="s">
        <v>87</v>
      </c>
      <c r="AV634" s="12" t="s">
        <v>85</v>
      </c>
      <c r="AW634" s="12" t="s">
        <v>33</v>
      </c>
      <c r="AX634" s="12" t="s">
        <v>77</v>
      </c>
      <c r="AY634" s="150" t="s">
        <v>136</v>
      </c>
    </row>
    <row r="635" spans="2:65" s="12" customFormat="1">
      <c r="B635" s="149"/>
      <c r="D635" s="145" t="s">
        <v>150</v>
      </c>
      <c r="E635" s="150" t="s">
        <v>1</v>
      </c>
      <c r="F635" s="151" t="s">
        <v>1020</v>
      </c>
      <c r="H635" s="150" t="s">
        <v>1</v>
      </c>
      <c r="I635" s="152"/>
      <c r="L635" s="149"/>
      <c r="M635" s="189"/>
      <c r="N635" s="190"/>
      <c r="O635" s="190"/>
      <c r="P635" s="190"/>
      <c r="Q635" s="190"/>
      <c r="R635" s="190"/>
      <c r="S635" s="190"/>
      <c r="T635" s="191"/>
      <c r="AT635" s="150" t="s">
        <v>150</v>
      </c>
      <c r="AU635" s="150" t="s">
        <v>87</v>
      </c>
      <c r="AV635" s="12" t="s">
        <v>85</v>
      </c>
      <c r="AW635" s="12" t="s">
        <v>33</v>
      </c>
      <c r="AX635" s="12" t="s">
        <v>77</v>
      </c>
      <c r="AY635" s="150" t="s">
        <v>136</v>
      </c>
    </row>
    <row r="636" spans="2:65" s="1" customFormat="1" ht="6.9" customHeight="1">
      <c r="B636" s="44"/>
      <c r="C636" s="45"/>
      <c r="D636" s="45"/>
      <c r="E636" s="45"/>
      <c r="F636" s="45"/>
      <c r="G636" s="45"/>
      <c r="H636" s="45"/>
      <c r="I636" s="45"/>
      <c r="J636" s="45"/>
      <c r="K636" s="45"/>
      <c r="L636" s="32"/>
    </row>
  </sheetData>
  <sheetProtection algorithmName="SHA-512" hashValue="my7OdgiPAhyJxxtHwP2dDEAoWUhz3Kl8eFKvqoroSSmGE6L57RqbocFlYkHCyl2fTGiXjdXwsQiu1IzNtk2edQ==" saltValue="9vqr0rWLu+Y6r1P0yindDX/wETgUyMRdQE++iA6g7p8PsrjJlEpG+FaN6BKp6JkO9MK416Uy+BWYIV8EibcLvA==" spinCount="100000" sheet="1" objects="1" scenarios="1" formatColumns="0" formatRows="0" autoFilter="0"/>
  <autoFilter ref="C124:K635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8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94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14" t="s">
        <v>1021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95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8"/>
      <c r="G18" s="228"/>
      <c r="H18" s="22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32" t="s">
        <v>1</v>
      </c>
      <c r="F27" s="232"/>
      <c r="G27" s="232"/>
      <c r="H27" s="232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ROUND((SUM(BE122:BE385)),  2)</f>
        <v>0</v>
      </c>
      <c r="I33" s="92">
        <v>0.21</v>
      </c>
      <c r="J33" s="91">
        <f>ROUND(((SUM(BE122:BE385))*I33),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ROUND((SUM(BF122:BF385)),  2)</f>
        <v>0</v>
      </c>
      <c r="I34" s="92">
        <v>0.15</v>
      </c>
      <c r="J34" s="91">
        <f>ROUND(((SUM(BF122:BF385))*I34),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ROUND((SUM(BG122:BG385)),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ROUND((SUM(BH122:BH385)),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ROUND((SUM(BI122:BI385)),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14" t="str">
        <f>E9</f>
        <v>301 - Vodovod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J122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95" customHeight="1">
      <c r="B99" s="108"/>
      <c r="D99" s="109" t="s">
        <v>239</v>
      </c>
      <c r="E99" s="110"/>
      <c r="F99" s="110"/>
      <c r="G99" s="110"/>
      <c r="H99" s="110"/>
      <c r="I99" s="110"/>
      <c r="J99" s="111">
        <f>J204</f>
        <v>0</v>
      </c>
      <c r="L99" s="108"/>
    </row>
    <row r="100" spans="2:12" s="9" customFormat="1" ht="19.95" customHeight="1">
      <c r="B100" s="108"/>
      <c r="D100" s="109" t="s">
        <v>241</v>
      </c>
      <c r="E100" s="110"/>
      <c r="F100" s="110"/>
      <c r="G100" s="110"/>
      <c r="H100" s="110"/>
      <c r="I100" s="110"/>
      <c r="J100" s="111">
        <f>J220</f>
        <v>0</v>
      </c>
      <c r="L100" s="108"/>
    </row>
    <row r="101" spans="2:12" s="9" customFormat="1" ht="19.95" customHeight="1">
      <c r="B101" s="108"/>
      <c r="D101" s="109" t="s">
        <v>243</v>
      </c>
      <c r="E101" s="110"/>
      <c r="F101" s="110"/>
      <c r="G101" s="110"/>
      <c r="H101" s="110"/>
      <c r="I101" s="110"/>
      <c r="J101" s="111">
        <f>J370</f>
        <v>0</v>
      </c>
      <c r="L101" s="108"/>
    </row>
    <row r="102" spans="2:12" s="9" customFormat="1" ht="19.95" customHeight="1">
      <c r="B102" s="108"/>
      <c r="D102" s="109" t="s">
        <v>244</v>
      </c>
      <c r="E102" s="110"/>
      <c r="F102" s="110"/>
      <c r="G102" s="110"/>
      <c r="H102" s="110"/>
      <c r="I102" s="110"/>
      <c r="J102" s="111">
        <f>J383</f>
        <v>0</v>
      </c>
      <c r="L102" s="108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120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34" t="str">
        <f>E7</f>
        <v>Stavební úpravy MK v ulici U sv. Petra a Pavla v Třeboni</v>
      </c>
      <c r="F112" s="235"/>
      <c r="G112" s="235"/>
      <c r="H112" s="235"/>
      <c r="L112" s="32"/>
    </row>
    <row r="113" spans="2:65" s="1" customFormat="1" ht="12" customHeight="1">
      <c r="B113" s="32"/>
      <c r="C113" s="27" t="s">
        <v>106</v>
      </c>
      <c r="L113" s="32"/>
    </row>
    <row r="114" spans="2:65" s="1" customFormat="1" ht="16.5" customHeight="1">
      <c r="B114" s="32"/>
      <c r="E114" s="214" t="str">
        <f>E9</f>
        <v>301 - Vodovod</v>
      </c>
      <c r="F114" s="233"/>
      <c r="G114" s="233"/>
      <c r="H114" s="233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Třeboň</v>
      </c>
      <c r="I116" s="27" t="s">
        <v>22</v>
      </c>
      <c r="J116" s="52" t="str">
        <f>IF(J12="","",J12)</f>
        <v>29. 5. 2023</v>
      </c>
      <c r="L116" s="32"/>
    </row>
    <row r="117" spans="2:65" s="1" customFormat="1" ht="6.9" customHeight="1">
      <c r="B117" s="32"/>
      <c r="L117" s="32"/>
    </row>
    <row r="118" spans="2:65" s="1" customFormat="1" ht="15.15" customHeight="1">
      <c r="B118" s="32"/>
      <c r="C118" s="27" t="s">
        <v>24</v>
      </c>
      <c r="F118" s="25" t="str">
        <f>E15</f>
        <v>Město Třeboň</v>
      </c>
      <c r="I118" s="27" t="s">
        <v>30</v>
      </c>
      <c r="J118" s="30" t="str">
        <f>E21</f>
        <v>WAY project s.r.o.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34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121</v>
      </c>
      <c r="D121" s="114" t="s">
        <v>62</v>
      </c>
      <c r="E121" s="114" t="s">
        <v>58</v>
      </c>
      <c r="F121" s="114" t="s">
        <v>59</v>
      </c>
      <c r="G121" s="114" t="s">
        <v>122</v>
      </c>
      <c r="H121" s="114" t="s">
        <v>123</v>
      </c>
      <c r="I121" s="114" t="s">
        <v>124</v>
      </c>
      <c r="J121" s="114" t="s">
        <v>110</v>
      </c>
      <c r="K121" s="115" t="s">
        <v>125</v>
      </c>
      <c r="L121" s="112"/>
      <c r="M121" s="59" t="s">
        <v>1</v>
      </c>
      <c r="N121" s="60" t="s">
        <v>41</v>
      </c>
      <c r="O121" s="60" t="s">
        <v>126</v>
      </c>
      <c r="P121" s="60" t="s">
        <v>127</v>
      </c>
      <c r="Q121" s="60" t="s">
        <v>128</v>
      </c>
      <c r="R121" s="60" t="s">
        <v>129</v>
      </c>
      <c r="S121" s="60" t="s">
        <v>130</v>
      </c>
      <c r="T121" s="61" t="s">
        <v>131</v>
      </c>
    </row>
    <row r="122" spans="2:65" s="1" customFormat="1" ht="22.95" customHeight="1">
      <c r="B122" s="32"/>
      <c r="C122" s="64" t="s">
        <v>132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76.460123039999999</v>
      </c>
      <c r="S122" s="53"/>
      <c r="T122" s="118">
        <f>T123</f>
        <v>3.0823999999999998</v>
      </c>
      <c r="AT122" s="17" t="s">
        <v>76</v>
      </c>
      <c r="AU122" s="17" t="s">
        <v>112</v>
      </c>
      <c r="BK122" s="119">
        <f>BK123</f>
        <v>0</v>
      </c>
    </row>
    <row r="123" spans="2:65" s="11" customFormat="1" ht="25.95" customHeight="1">
      <c r="B123" s="120"/>
      <c r="D123" s="121" t="s">
        <v>76</v>
      </c>
      <c r="E123" s="122" t="s">
        <v>245</v>
      </c>
      <c r="F123" s="122" t="s">
        <v>246</v>
      </c>
      <c r="I123" s="123"/>
      <c r="J123" s="124">
        <f>BK123</f>
        <v>0</v>
      </c>
      <c r="L123" s="120"/>
      <c r="M123" s="125"/>
      <c r="P123" s="126">
        <f>P124+P204+P220+P370+P383</f>
        <v>0</v>
      </c>
      <c r="R123" s="126">
        <f>R124+R204+R220+R370+R383</f>
        <v>76.460123039999999</v>
      </c>
      <c r="T123" s="127">
        <f>T124+T204+T220+T370+T383</f>
        <v>3.0823999999999998</v>
      </c>
      <c r="AR123" s="121" t="s">
        <v>85</v>
      </c>
      <c r="AT123" s="128" t="s">
        <v>76</v>
      </c>
      <c r="AU123" s="128" t="s">
        <v>77</v>
      </c>
      <c r="AY123" s="121" t="s">
        <v>136</v>
      </c>
      <c r="BK123" s="129">
        <f>BK124+BK204+BK220+BK370+BK383</f>
        <v>0</v>
      </c>
    </row>
    <row r="124" spans="2:65" s="11" customFormat="1" ht="22.95" customHeight="1">
      <c r="B124" s="120"/>
      <c r="D124" s="121" t="s">
        <v>76</v>
      </c>
      <c r="E124" s="130" t="s">
        <v>85</v>
      </c>
      <c r="F124" s="130" t="s">
        <v>247</v>
      </c>
      <c r="I124" s="123"/>
      <c r="J124" s="131">
        <f>BK124</f>
        <v>0</v>
      </c>
      <c r="L124" s="120"/>
      <c r="M124" s="125"/>
      <c r="P124" s="126">
        <f>SUM(P125:P203)</f>
        <v>0</v>
      </c>
      <c r="R124" s="126">
        <f>SUM(R125:R203)</f>
        <v>73.703739900000002</v>
      </c>
      <c r="T124" s="127">
        <f>SUM(T125:T203)</f>
        <v>0</v>
      </c>
      <c r="AR124" s="121" t="s">
        <v>85</v>
      </c>
      <c r="AT124" s="128" t="s">
        <v>76</v>
      </c>
      <c r="AU124" s="128" t="s">
        <v>85</v>
      </c>
      <c r="AY124" s="121" t="s">
        <v>136</v>
      </c>
      <c r="BK124" s="129">
        <f>SUM(BK125:BK203)</f>
        <v>0</v>
      </c>
    </row>
    <row r="125" spans="2:65" s="1" customFormat="1" ht="16.5" customHeight="1">
      <c r="B125" s="32"/>
      <c r="C125" s="132" t="s">
        <v>85</v>
      </c>
      <c r="D125" s="132" t="s">
        <v>142</v>
      </c>
      <c r="E125" s="133" t="s">
        <v>294</v>
      </c>
      <c r="F125" s="134" t="s">
        <v>295</v>
      </c>
      <c r="G125" s="135" t="s">
        <v>296</v>
      </c>
      <c r="H125" s="136">
        <v>160</v>
      </c>
      <c r="I125" s="137"/>
      <c r="J125" s="138">
        <f>ROUND(I125*H125,2)</f>
        <v>0</v>
      </c>
      <c r="K125" s="134" t="s">
        <v>146</v>
      </c>
      <c r="L125" s="32"/>
      <c r="M125" s="139" t="s">
        <v>1</v>
      </c>
      <c r="N125" s="140" t="s">
        <v>42</v>
      </c>
      <c r="P125" s="141">
        <f>O125*H125</f>
        <v>0</v>
      </c>
      <c r="Q125" s="141">
        <v>4.0000000000000003E-5</v>
      </c>
      <c r="R125" s="141">
        <f>Q125*H125</f>
        <v>6.4000000000000003E-3</v>
      </c>
      <c r="S125" s="141">
        <v>0</v>
      </c>
      <c r="T125" s="142">
        <f>S125*H125</f>
        <v>0</v>
      </c>
      <c r="AR125" s="143" t="s">
        <v>135</v>
      </c>
      <c r="AT125" s="143" t="s">
        <v>142</v>
      </c>
      <c r="AU125" s="143" t="s">
        <v>87</v>
      </c>
      <c r="AY125" s="17" t="s">
        <v>136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85</v>
      </c>
      <c r="BK125" s="144">
        <f>ROUND(I125*H125,2)</f>
        <v>0</v>
      </c>
      <c r="BL125" s="17" t="s">
        <v>135</v>
      </c>
      <c r="BM125" s="143" t="s">
        <v>1022</v>
      </c>
    </row>
    <row r="126" spans="2:65" s="1" customFormat="1">
      <c r="B126" s="32"/>
      <c r="D126" s="145" t="s">
        <v>149</v>
      </c>
      <c r="F126" s="146" t="s">
        <v>298</v>
      </c>
      <c r="I126" s="147"/>
      <c r="L126" s="32"/>
      <c r="M126" s="148"/>
      <c r="T126" s="56"/>
      <c r="AT126" s="17" t="s">
        <v>149</v>
      </c>
      <c r="AU126" s="17" t="s">
        <v>87</v>
      </c>
    </row>
    <row r="127" spans="2:65" s="12" customFormat="1">
      <c r="B127" s="149"/>
      <c r="D127" s="145" t="s">
        <v>150</v>
      </c>
      <c r="E127" s="150" t="s">
        <v>1</v>
      </c>
      <c r="F127" s="151" t="s">
        <v>1023</v>
      </c>
      <c r="H127" s="150" t="s">
        <v>1</v>
      </c>
      <c r="I127" s="152"/>
      <c r="L127" s="149"/>
      <c r="M127" s="153"/>
      <c r="T127" s="154"/>
      <c r="AT127" s="150" t="s">
        <v>150</v>
      </c>
      <c r="AU127" s="150" t="s">
        <v>87</v>
      </c>
      <c r="AV127" s="12" t="s">
        <v>85</v>
      </c>
      <c r="AW127" s="12" t="s">
        <v>33</v>
      </c>
      <c r="AX127" s="12" t="s">
        <v>77</v>
      </c>
      <c r="AY127" s="150" t="s">
        <v>136</v>
      </c>
    </row>
    <row r="128" spans="2:65" s="13" customFormat="1">
      <c r="B128" s="155"/>
      <c r="D128" s="145" t="s">
        <v>150</v>
      </c>
      <c r="E128" s="156" t="s">
        <v>1</v>
      </c>
      <c r="F128" s="157" t="s">
        <v>1024</v>
      </c>
      <c r="H128" s="158">
        <v>160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85</v>
      </c>
      <c r="AY128" s="156" t="s">
        <v>136</v>
      </c>
    </row>
    <row r="129" spans="2:65" s="1" customFormat="1" ht="16.5" customHeight="1">
      <c r="B129" s="32"/>
      <c r="C129" s="132" t="s">
        <v>87</v>
      </c>
      <c r="D129" s="132" t="s">
        <v>142</v>
      </c>
      <c r="E129" s="133" t="s">
        <v>1025</v>
      </c>
      <c r="F129" s="134" t="s">
        <v>1026</v>
      </c>
      <c r="G129" s="135" t="s">
        <v>250</v>
      </c>
      <c r="H129" s="136">
        <v>14</v>
      </c>
      <c r="I129" s="137"/>
      <c r="J129" s="138">
        <f>ROUND(I129*H129,2)</f>
        <v>0</v>
      </c>
      <c r="K129" s="134" t="s">
        <v>146</v>
      </c>
      <c r="L129" s="32"/>
      <c r="M129" s="139" t="s">
        <v>1</v>
      </c>
      <c r="N129" s="140" t="s">
        <v>42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135</v>
      </c>
      <c r="AT129" s="143" t="s">
        <v>142</v>
      </c>
      <c r="AU129" s="143" t="s">
        <v>87</v>
      </c>
      <c r="AY129" s="17" t="s">
        <v>136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85</v>
      </c>
      <c r="BK129" s="144">
        <f>ROUND(I129*H129,2)</f>
        <v>0</v>
      </c>
      <c r="BL129" s="17" t="s">
        <v>135</v>
      </c>
      <c r="BM129" s="143" t="s">
        <v>1027</v>
      </c>
    </row>
    <row r="130" spans="2:65" s="1" customFormat="1">
      <c r="B130" s="32"/>
      <c r="D130" s="145" t="s">
        <v>149</v>
      </c>
      <c r="F130" s="146" t="s">
        <v>1028</v>
      </c>
      <c r="I130" s="147"/>
      <c r="L130" s="32"/>
      <c r="M130" s="148"/>
      <c r="T130" s="56"/>
      <c r="AT130" s="17" t="s">
        <v>149</v>
      </c>
      <c r="AU130" s="17" t="s">
        <v>87</v>
      </c>
    </row>
    <row r="131" spans="2:65" s="13" customFormat="1">
      <c r="B131" s="155"/>
      <c r="D131" s="145" t="s">
        <v>150</v>
      </c>
      <c r="E131" s="156" t="s">
        <v>1</v>
      </c>
      <c r="F131" s="157" t="s">
        <v>1029</v>
      </c>
      <c r="H131" s="158">
        <v>14</v>
      </c>
      <c r="I131" s="159"/>
      <c r="L131" s="155"/>
      <c r="M131" s="160"/>
      <c r="T131" s="161"/>
      <c r="AT131" s="156" t="s">
        <v>150</v>
      </c>
      <c r="AU131" s="156" t="s">
        <v>87</v>
      </c>
      <c r="AV131" s="13" t="s">
        <v>87</v>
      </c>
      <c r="AW131" s="13" t="s">
        <v>33</v>
      </c>
      <c r="AX131" s="13" t="s">
        <v>85</v>
      </c>
      <c r="AY131" s="156" t="s">
        <v>136</v>
      </c>
    </row>
    <row r="132" spans="2:65" s="1" customFormat="1" ht="21.75" customHeight="1">
      <c r="B132" s="32"/>
      <c r="C132" s="132" t="s">
        <v>159</v>
      </c>
      <c r="D132" s="132" t="s">
        <v>142</v>
      </c>
      <c r="E132" s="133" t="s">
        <v>1030</v>
      </c>
      <c r="F132" s="134" t="s">
        <v>1031</v>
      </c>
      <c r="G132" s="135" t="s">
        <v>309</v>
      </c>
      <c r="H132" s="136">
        <v>142.96</v>
      </c>
      <c r="I132" s="137"/>
      <c r="J132" s="138">
        <f>ROUND(I132*H132,2)</f>
        <v>0</v>
      </c>
      <c r="K132" s="134" t="s">
        <v>146</v>
      </c>
      <c r="L132" s="32"/>
      <c r="M132" s="139" t="s">
        <v>1</v>
      </c>
      <c r="N132" s="140" t="s">
        <v>42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135</v>
      </c>
      <c r="AT132" s="143" t="s">
        <v>142</v>
      </c>
      <c r="AU132" s="143" t="s">
        <v>87</v>
      </c>
      <c r="AY132" s="17" t="s">
        <v>136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85</v>
      </c>
      <c r="BK132" s="144">
        <f>ROUND(I132*H132,2)</f>
        <v>0</v>
      </c>
      <c r="BL132" s="17" t="s">
        <v>135</v>
      </c>
      <c r="BM132" s="143" t="s">
        <v>1032</v>
      </c>
    </row>
    <row r="133" spans="2:65" s="1" customFormat="1" ht="19.2">
      <c r="B133" s="32"/>
      <c r="D133" s="145" t="s">
        <v>149</v>
      </c>
      <c r="F133" s="146" t="s">
        <v>1033</v>
      </c>
      <c r="I133" s="147"/>
      <c r="L133" s="32"/>
      <c r="M133" s="148"/>
      <c r="T133" s="56"/>
      <c r="AT133" s="17" t="s">
        <v>149</v>
      </c>
      <c r="AU133" s="17" t="s">
        <v>87</v>
      </c>
    </row>
    <row r="134" spans="2:65" s="13" customFormat="1">
      <c r="B134" s="155"/>
      <c r="D134" s="145" t="s">
        <v>150</v>
      </c>
      <c r="E134" s="156" t="s">
        <v>1</v>
      </c>
      <c r="F134" s="157" t="s">
        <v>1034</v>
      </c>
      <c r="H134" s="158">
        <v>138.06</v>
      </c>
      <c r="I134" s="159"/>
      <c r="L134" s="155"/>
      <c r="M134" s="160"/>
      <c r="T134" s="161"/>
      <c r="AT134" s="156" t="s">
        <v>150</v>
      </c>
      <c r="AU134" s="156" t="s">
        <v>87</v>
      </c>
      <c r="AV134" s="13" t="s">
        <v>87</v>
      </c>
      <c r="AW134" s="13" t="s">
        <v>33</v>
      </c>
      <c r="AX134" s="13" t="s">
        <v>77</v>
      </c>
      <c r="AY134" s="156" t="s">
        <v>136</v>
      </c>
    </row>
    <row r="135" spans="2:65" s="13" customFormat="1">
      <c r="B135" s="155"/>
      <c r="D135" s="145" t="s">
        <v>150</v>
      </c>
      <c r="E135" s="156" t="s">
        <v>1</v>
      </c>
      <c r="F135" s="157" t="s">
        <v>1035</v>
      </c>
      <c r="H135" s="158">
        <v>4.9000000000000004</v>
      </c>
      <c r="I135" s="159"/>
      <c r="L135" s="155"/>
      <c r="M135" s="160"/>
      <c r="T135" s="161"/>
      <c r="AT135" s="156" t="s">
        <v>150</v>
      </c>
      <c r="AU135" s="156" t="s">
        <v>87</v>
      </c>
      <c r="AV135" s="13" t="s">
        <v>87</v>
      </c>
      <c r="AW135" s="13" t="s">
        <v>33</v>
      </c>
      <c r="AX135" s="13" t="s">
        <v>77</v>
      </c>
      <c r="AY135" s="156" t="s">
        <v>136</v>
      </c>
    </row>
    <row r="136" spans="2:65" s="14" customFormat="1">
      <c r="B136" s="165"/>
      <c r="D136" s="145" t="s">
        <v>150</v>
      </c>
      <c r="E136" s="166" t="s">
        <v>1</v>
      </c>
      <c r="F136" s="167" t="s">
        <v>277</v>
      </c>
      <c r="H136" s="168">
        <v>142.96</v>
      </c>
      <c r="I136" s="169"/>
      <c r="L136" s="165"/>
      <c r="M136" s="170"/>
      <c r="T136" s="171"/>
      <c r="AT136" s="166" t="s">
        <v>150</v>
      </c>
      <c r="AU136" s="166" t="s">
        <v>87</v>
      </c>
      <c r="AV136" s="14" t="s">
        <v>135</v>
      </c>
      <c r="AW136" s="14" t="s">
        <v>33</v>
      </c>
      <c r="AX136" s="14" t="s">
        <v>85</v>
      </c>
      <c r="AY136" s="166" t="s">
        <v>136</v>
      </c>
    </row>
    <row r="137" spans="2:65" s="12" customFormat="1">
      <c r="B137" s="149"/>
      <c r="D137" s="145" t="s">
        <v>150</v>
      </c>
      <c r="E137" s="150" t="s">
        <v>1</v>
      </c>
      <c r="F137" s="151" t="s">
        <v>1036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2" customFormat="1">
      <c r="B138" s="149"/>
      <c r="D138" s="145" t="s">
        <v>150</v>
      </c>
      <c r="E138" s="150" t="s">
        <v>1</v>
      </c>
      <c r="F138" s="151" t="s">
        <v>1037</v>
      </c>
      <c r="H138" s="150" t="s">
        <v>1</v>
      </c>
      <c r="I138" s="152"/>
      <c r="L138" s="149"/>
      <c r="M138" s="153"/>
      <c r="T138" s="154"/>
      <c r="AT138" s="150" t="s">
        <v>150</v>
      </c>
      <c r="AU138" s="150" t="s">
        <v>87</v>
      </c>
      <c r="AV138" s="12" t="s">
        <v>85</v>
      </c>
      <c r="AW138" s="12" t="s">
        <v>33</v>
      </c>
      <c r="AX138" s="12" t="s">
        <v>77</v>
      </c>
      <c r="AY138" s="150" t="s">
        <v>136</v>
      </c>
    </row>
    <row r="139" spans="2:65" s="1" customFormat="1" ht="16.5" customHeight="1">
      <c r="B139" s="32"/>
      <c r="C139" s="132" t="s">
        <v>135</v>
      </c>
      <c r="D139" s="132" t="s">
        <v>142</v>
      </c>
      <c r="E139" s="133" t="s">
        <v>1038</v>
      </c>
      <c r="F139" s="134" t="s">
        <v>1039</v>
      </c>
      <c r="G139" s="135" t="s">
        <v>309</v>
      </c>
      <c r="H139" s="136">
        <v>28.591999999999999</v>
      </c>
      <c r="I139" s="137"/>
      <c r="J139" s="138">
        <f>ROUND(I139*H139,2)</f>
        <v>0</v>
      </c>
      <c r="K139" s="134" t="s">
        <v>146</v>
      </c>
      <c r="L139" s="32"/>
      <c r="M139" s="139" t="s">
        <v>1</v>
      </c>
      <c r="N139" s="140" t="s">
        <v>42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135</v>
      </c>
      <c r="AT139" s="143" t="s">
        <v>142</v>
      </c>
      <c r="AU139" s="143" t="s">
        <v>87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85</v>
      </c>
      <c r="BK139" s="144">
        <f>ROUND(I139*H139,2)</f>
        <v>0</v>
      </c>
      <c r="BL139" s="17" t="s">
        <v>135</v>
      </c>
      <c r="BM139" s="143" t="s">
        <v>1040</v>
      </c>
    </row>
    <row r="140" spans="2:65" s="1" customFormat="1" ht="19.2">
      <c r="B140" s="32"/>
      <c r="D140" s="145" t="s">
        <v>149</v>
      </c>
      <c r="F140" s="146" t="s">
        <v>1041</v>
      </c>
      <c r="I140" s="147"/>
      <c r="L140" s="32"/>
      <c r="M140" s="148"/>
      <c r="T140" s="56"/>
      <c r="AT140" s="17" t="s">
        <v>149</v>
      </c>
      <c r="AU140" s="17" t="s">
        <v>87</v>
      </c>
    </row>
    <row r="141" spans="2:65" s="12" customFormat="1">
      <c r="B141" s="149"/>
      <c r="D141" s="145" t="s">
        <v>150</v>
      </c>
      <c r="E141" s="150" t="s">
        <v>1</v>
      </c>
      <c r="F141" s="151" t="s">
        <v>1042</v>
      </c>
      <c r="H141" s="150" t="s">
        <v>1</v>
      </c>
      <c r="I141" s="152"/>
      <c r="L141" s="149"/>
      <c r="M141" s="153"/>
      <c r="T141" s="154"/>
      <c r="AT141" s="150" t="s">
        <v>150</v>
      </c>
      <c r="AU141" s="150" t="s">
        <v>87</v>
      </c>
      <c r="AV141" s="12" t="s">
        <v>85</v>
      </c>
      <c r="AW141" s="12" t="s">
        <v>33</v>
      </c>
      <c r="AX141" s="12" t="s">
        <v>77</v>
      </c>
      <c r="AY141" s="150" t="s">
        <v>136</v>
      </c>
    </row>
    <row r="142" spans="2:65" s="13" customFormat="1">
      <c r="B142" s="155"/>
      <c r="D142" s="145" t="s">
        <v>150</v>
      </c>
      <c r="E142" s="156" t="s">
        <v>1</v>
      </c>
      <c r="F142" s="157" t="s">
        <v>1043</v>
      </c>
      <c r="H142" s="158">
        <v>28.591999999999999</v>
      </c>
      <c r="I142" s="159"/>
      <c r="L142" s="155"/>
      <c r="M142" s="160"/>
      <c r="T142" s="161"/>
      <c r="AT142" s="156" t="s">
        <v>150</v>
      </c>
      <c r="AU142" s="156" t="s">
        <v>87</v>
      </c>
      <c r="AV142" s="13" t="s">
        <v>87</v>
      </c>
      <c r="AW142" s="13" t="s">
        <v>33</v>
      </c>
      <c r="AX142" s="13" t="s">
        <v>85</v>
      </c>
      <c r="AY142" s="156" t="s">
        <v>136</v>
      </c>
    </row>
    <row r="143" spans="2:65" s="1" customFormat="1" ht="16.5" customHeight="1">
      <c r="B143" s="32"/>
      <c r="C143" s="132" t="s">
        <v>139</v>
      </c>
      <c r="D143" s="132" t="s">
        <v>142</v>
      </c>
      <c r="E143" s="133" t="s">
        <v>347</v>
      </c>
      <c r="F143" s="134" t="s">
        <v>348</v>
      </c>
      <c r="G143" s="135" t="s">
        <v>250</v>
      </c>
      <c r="H143" s="136">
        <v>394.76</v>
      </c>
      <c r="I143" s="137"/>
      <c r="J143" s="138">
        <f>ROUND(I143*H143,2)</f>
        <v>0</v>
      </c>
      <c r="K143" s="134" t="s">
        <v>146</v>
      </c>
      <c r="L143" s="32"/>
      <c r="M143" s="139" t="s">
        <v>1</v>
      </c>
      <c r="N143" s="140" t="s">
        <v>42</v>
      </c>
      <c r="P143" s="141">
        <f>O143*H143</f>
        <v>0</v>
      </c>
      <c r="Q143" s="141">
        <v>8.4000000000000003E-4</v>
      </c>
      <c r="R143" s="141">
        <f>Q143*H143</f>
        <v>0.33159840000000002</v>
      </c>
      <c r="S143" s="141">
        <v>0</v>
      </c>
      <c r="T143" s="142">
        <f>S143*H143</f>
        <v>0</v>
      </c>
      <c r="AR143" s="143" t="s">
        <v>135</v>
      </c>
      <c r="AT143" s="143" t="s">
        <v>142</v>
      </c>
      <c r="AU143" s="143" t="s">
        <v>87</v>
      </c>
      <c r="AY143" s="17" t="s">
        <v>136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85</v>
      </c>
      <c r="BK143" s="144">
        <f>ROUND(I143*H143,2)</f>
        <v>0</v>
      </c>
      <c r="BL143" s="17" t="s">
        <v>135</v>
      </c>
      <c r="BM143" s="143" t="s">
        <v>1044</v>
      </c>
    </row>
    <row r="144" spans="2:65" s="1" customFormat="1">
      <c r="B144" s="32"/>
      <c r="D144" s="145" t="s">
        <v>149</v>
      </c>
      <c r="F144" s="146" t="s">
        <v>350</v>
      </c>
      <c r="I144" s="147"/>
      <c r="L144" s="32"/>
      <c r="M144" s="148"/>
      <c r="T144" s="56"/>
      <c r="AT144" s="17" t="s">
        <v>149</v>
      </c>
      <c r="AU144" s="17" t="s">
        <v>87</v>
      </c>
    </row>
    <row r="145" spans="2:65" s="13" customFormat="1">
      <c r="B145" s="155"/>
      <c r="D145" s="145" t="s">
        <v>150</v>
      </c>
      <c r="E145" s="156" t="s">
        <v>1</v>
      </c>
      <c r="F145" s="157" t="s">
        <v>1045</v>
      </c>
      <c r="H145" s="158">
        <v>394.76</v>
      </c>
      <c r="I145" s="159"/>
      <c r="L145" s="155"/>
      <c r="M145" s="160"/>
      <c r="T145" s="161"/>
      <c r="AT145" s="156" t="s">
        <v>150</v>
      </c>
      <c r="AU145" s="156" t="s">
        <v>87</v>
      </c>
      <c r="AV145" s="13" t="s">
        <v>87</v>
      </c>
      <c r="AW145" s="13" t="s">
        <v>33</v>
      </c>
      <c r="AX145" s="13" t="s">
        <v>85</v>
      </c>
      <c r="AY145" s="156" t="s">
        <v>136</v>
      </c>
    </row>
    <row r="146" spans="2:65" s="1" customFormat="1" ht="16.5" customHeight="1">
      <c r="B146" s="32"/>
      <c r="C146" s="132" t="s">
        <v>176</v>
      </c>
      <c r="D146" s="132" t="s">
        <v>142</v>
      </c>
      <c r="E146" s="133" t="s">
        <v>1046</v>
      </c>
      <c r="F146" s="134" t="s">
        <v>1047</v>
      </c>
      <c r="G146" s="135" t="s">
        <v>250</v>
      </c>
      <c r="H146" s="136">
        <v>29.79</v>
      </c>
      <c r="I146" s="137"/>
      <c r="J146" s="138">
        <f>ROUND(I146*H146,2)</f>
        <v>0</v>
      </c>
      <c r="K146" s="134" t="s">
        <v>146</v>
      </c>
      <c r="L146" s="32"/>
      <c r="M146" s="139" t="s">
        <v>1</v>
      </c>
      <c r="N146" s="140" t="s">
        <v>42</v>
      </c>
      <c r="P146" s="141">
        <f>O146*H146</f>
        <v>0</v>
      </c>
      <c r="Q146" s="141">
        <v>8.4999999999999995E-4</v>
      </c>
      <c r="R146" s="141">
        <f>Q146*H146</f>
        <v>2.5321499999999997E-2</v>
      </c>
      <c r="S146" s="141">
        <v>0</v>
      </c>
      <c r="T146" s="142">
        <f>S146*H146</f>
        <v>0</v>
      </c>
      <c r="AR146" s="143" t="s">
        <v>135</v>
      </c>
      <c r="AT146" s="143" t="s">
        <v>142</v>
      </c>
      <c r="AU146" s="143" t="s">
        <v>87</v>
      </c>
      <c r="AY146" s="17" t="s">
        <v>136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85</v>
      </c>
      <c r="BK146" s="144">
        <f>ROUND(I146*H146,2)</f>
        <v>0</v>
      </c>
      <c r="BL146" s="17" t="s">
        <v>135</v>
      </c>
      <c r="BM146" s="143" t="s">
        <v>1048</v>
      </c>
    </row>
    <row r="147" spans="2:65" s="1" customFormat="1">
      <c r="B147" s="32"/>
      <c r="D147" s="145" t="s">
        <v>149</v>
      </c>
      <c r="F147" s="146" t="s">
        <v>1049</v>
      </c>
      <c r="I147" s="147"/>
      <c r="L147" s="32"/>
      <c r="M147" s="148"/>
      <c r="T147" s="56"/>
      <c r="AT147" s="17" t="s">
        <v>149</v>
      </c>
      <c r="AU147" s="17" t="s">
        <v>87</v>
      </c>
    </row>
    <row r="148" spans="2:65" s="13" customFormat="1">
      <c r="B148" s="155"/>
      <c r="D148" s="145" t="s">
        <v>150</v>
      </c>
      <c r="E148" s="156" t="s">
        <v>1</v>
      </c>
      <c r="F148" s="157" t="s">
        <v>1050</v>
      </c>
      <c r="H148" s="158">
        <v>29.79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85</v>
      </c>
      <c r="AY148" s="156" t="s">
        <v>136</v>
      </c>
    </row>
    <row r="149" spans="2:65" s="1" customFormat="1" ht="16.5" customHeight="1">
      <c r="B149" s="32"/>
      <c r="C149" s="132" t="s">
        <v>183</v>
      </c>
      <c r="D149" s="132" t="s">
        <v>142</v>
      </c>
      <c r="E149" s="133" t="s">
        <v>354</v>
      </c>
      <c r="F149" s="134" t="s">
        <v>355</v>
      </c>
      <c r="G149" s="135" t="s">
        <v>250</v>
      </c>
      <c r="H149" s="136">
        <v>394.76</v>
      </c>
      <c r="I149" s="137"/>
      <c r="J149" s="138">
        <f>ROUND(I149*H149,2)</f>
        <v>0</v>
      </c>
      <c r="K149" s="134" t="s">
        <v>146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135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135</v>
      </c>
      <c r="BM149" s="143" t="s">
        <v>1051</v>
      </c>
    </row>
    <row r="150" spans="2:65" s="1" customFormat="1" ht="19.2">
      <c r="B150" s="32"/>
      <c r="D150" s="145" t="s">
        <v>149</v>
      </c>
      <c r="F150" s="146" t="s">
        <v>357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3" customFormat="1">
      <c r="B151" s="155"/>
      <c r="D151" s="145" t="s">
        <v>150</v>
      </c>
      <c r="E151" s="156" t="s">
        <v>1</v>
      </c>
      <c r="F151" s="157" t="s">
        <v>1052</v>
      </c>
      <c r="H151" s="158">
        <v>394.76</v>
      </c>
      <c r="I151" s="159"/>
      <c r="L151" s="155"/>
      <c r="M151" s="160"/>
      <c r="T151" s="161"/>
      <c r="AT151" s="156" t="s">
        <v>150</v>
      </c>
      <c r="AU151" s="156" t="s">
        <v>87</v>
      </c>
      <c r="AV151" s="13" t="s">
        <v>87</v>
      </c>
      <c r="AW151" s="13" t="s">
        <v>33</v>
      </c>
      <c r="AX151" s="13" t="s">
        <v>85</v>
      </c>
      <c r="AY151" s="156" t="s">
        <v>136</v>
      </c>
    </row>
    <row r="152" spans="2:65" s="1" customFormat="1" ht="16.5" customHeight="1">
      <c r="B152" s="32"/>
      <c r="C152" s="132" t="s">
        <v>189</v>
      </c>
      <c r="D152" s="132" t="s">
        <v>142</v>
      </c>
      <c r="E152" s="133" t="s">
        <v>1053</v>
      </c>
      <c r="F152" s="134" t="s">
        <v>1054</v>
      </c>
      <c r="G152" s="135" t="s">
        <v>250</v>
      </c>
      <c r="H152" s="136">
        <v>29.79</v>
      </c>
      <c r="I152" s="137"/>
      <c r="J152" s="138">
        <f>ROUND(I152*H152,2)</f>
        <v>0</v>
      </c>
      <c r="K152" s="134" t="s">
        <v>146</v>
      </c>
      <c r="L152" s="32"/>
      <c r="M152" s="139" t="s">
        <v>1</v>
      </c>
      <c r="N152" s="140" t="s">
        <v>42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135</v>
      </c>
      <c r="AT152" s="143" t="s">
        <v>142</v>
      </c>
      <c r="AU152" s="143" t="s">
        <v>87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85</v>
      </c>
      <c r="BK152" s="144">
        <f>ROUND(I152*H152,2)</f>
        <v>0</v>
      </c>
      <c r="BL152" s="17" t="s">
        <v>135</v>
      </c>
      <c r="BM152" s="143" t="s">
        <v>1055</v>
      </c>
    </row>
    <row r="153" spans="2:65" s="1" customFormat="1" ht="19.2">
      <c r="B153" s="32"/>
      <c r="D153" s="145" t="s">
        <v>149</v>
      </c>
      <c r="F153" s="146" t="s">
        <v>1056</v>
      </c>
      <c r="I153" s="147"/>
      <c r="L153" s="32"/>
      <c r="M153" s="148"/>
      <c r="T153" s="56"/>
      <c r="AT153" s="17" t="s">
        <v>149</v>
      </c>
      <c r="AU153" s="17" t="s">
        <v>87</v>
      </c>
    </row>
    <row r="154" spans="2:65" s="13" customFormat="1">
      <c r="B154" s="155"/>
      <c r="D154" s="145" t="s">
        <v>150</v>
      </c>
      <c r="E154" s="156" t="s">
        <v>1</v>
      </c>
      <c r="F154" s="157" t="s">
        <v>1057</v>
      </c>
      <c r="H154" s="158">
        <v>29.79</v>
      </c>
      <c r="I154" s="159"/>
      <c r="L154" s="155"/>
      <c r="M154" s="160"/>
      <c r="T154" s="161"/>
      <c r="AT154" s="156" t="s">
        <v>150</v>
      </c>
      <c r="AU154" s="156" t="s">
        <v>87</v>
      </c>
      <c r="AV154" s="13" t="s">
        <v>87</v>
      </c>
      <c r="AW154" s="13" t="s">
        <v>33</v>
      </c>
      <c r="AX154" s="13" t="s">
        <v>85</v>
      </c>
      <c r="AY154" s="156" t="s">
        <v>136</v>
      </c>
    </row>
    <row r="155" spans="2:65" s="1" customFormat="1" ht="21.75" customHeight="1">
      <c r="B155" s="32"/>
      <c r="C155" s="132" t="s">
        <v>198</v>
      </c>
      <c r="D155" s="132" t="s">
        <v>142</v>
      </c>
      <c r="E155" s="133" t="s">
        <v>381</v>
      </c>
      <c r="F155" s="134" t="s">
        <v>382</v>
      </c>
      <c r="G155" s="135" t="s">
        <v>309</v>
      </c>
      <c r="H155" s="136">
        <v>61.396999999999998</v>
      </c>
      <c r="I155" s="137"/>
      <c r="J155" s="138">
        <f>ROUND(I155*H155,2)</f>
        <v>0</v>
      </c>
      <c r="K155" s="134" t="s">
        <v>146</v>
      </c>
      <c r="L155" s="32"/>
      <c r="M155" s="139" t="s">
        <v>1</v>
      </c>
      <c r="N155" s="140" t="s">
        <v>42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135</v>
      </c>
      <c r="AT155" s="143" t="s">
        <v>142</v>
      </c>
      <c r="AU155" s="143" t="s">
        <v>87</v>
      </c>
      <c r="AY155" s="17" t="s">
        <v>136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85</v>
      </c>
      <c r="BK155" s="144">
        <f>ROUND(I155*H155,2)</f>
        <v>0</v>
      </c>
      <c r="BL155" s="17" t="s">
        <v>135</v>
      </c>
      <c r="BM155" s="143" t="s">
        <v>1058</v>
      </c>
    </row>
    <row r="156" spans="2:65" s="1" customFormat="1" ht="19.2">
      <c r="B156" s="32"/>
      <c r="D156" s="145" t="s">
        <v>149</v>
      </c>
      <c r="F156" s="146" t="s">
        <v>384</v>
      </c>
      <c r="I156" s="147"/>
      <c r="L156" s="32"/>
      <c r="M156" s="148"/>
      <c r="T156" s="56"/>
      <c r="AT156" s="17" t="s">
        <v>149</v>
      </c>
      <c r="AU156" s="17" t="s">
        <v>87</v>
      </c>
    </row>
    <row r="157" spans="2:65" s="12" customFormat="1">
      <c r="B157" s="149"/>
      <c r="D157" s="145" t="s">
        <v>150</v>
      </c>
      <c r="E157" s="150" t="s">
        <v>1</v>
      </c>
      <c r="F157" s="151" t="s">
        <v>385</v>
      </c>
      <c r="H157" s="150" t="s">
        <v>1</v>
      </c>
      <c r="I157" s="152"/>
      <c r="L157" s="149"/>
      <c r="M157" s="153"/>
      <c r="T157" s="154"/>
      <c r="AT157" s="150" t="s">
        <v>150</v>
      </c>
      <c r="AU157" s="150" t="s">
        <v>87</v>
      </c>
      <c r="AV157" s="12" t="s">
        <v>85</v>
      </c>
      <c r="AW157" s="12" t="s">
        <v>33</v>
      </c>
      <c r="AX157" s="12" t="s">
        <v>77</v>
      </c>
      <c r="AY157" s="150" t="s">
        <v>136</v>
      </c>
    </row>
    <row r="158" spans="2:65" s="12" customFormat="1">
      <c r="B158" s="149"/>
      <c r="D158" s="145" t="s">
        <v>150</v>
      </c>
      <c r="E158" s="150" t="s">
        <v>1</v>
      </c>
      <c r="F158" s="151" t="s">
        <v>386</v>
      </c>
      <c r="H158" s="150" t="s">
        <v>1</v>
      </c>
      <c r="I158" s="152"/>
      <c r="L158" s="149"/>
      <c r="M158" s="153"/>
      <c r="T158" s="154"/>
      <c r="AT158" s="150" t="s">
        <v>150</v>
      </c>
      <c r="AU158" s="150" t="s">
        <v>87</v>
      </c>
      <c r="AV158" s="12" t="s">
        <v>85</v>
      </c>
      <c r="AW158" s="12" t="s">
        <v>33</v>
      </c>
      <c r="AX158" s="12" t="s">
        <v>77</v>
      </c>
      <c r="AY158" s="150" t="s">
        <v>136</v>
      </c>
    </row>
    <row r="159" spans="2:65" s="13" customFormat="1">
      <c r="B159" s="155"/>
      <c r="D159" s="145" t="s">
        <v>150</v>
      </c>
      <c r="E159" s="156" t="s">
        <v>1</v>
      </c>
      <c r="F159" s="157" t="s">
        <v>1059</v>
      </c>
      <c r="H159" s="158">
        <v>142.96</v>
      </c>
      <c r="I159" s="159"/>
      <c r="L159" s="155"/>
      <c r="M159" s="160"/>
      <c r="T159" s="161"/>
      <c r="AT159" s="156" t="s">
        <v>150</v>
      </c>
      <c r="AU159" s="156" t="s">
        <v>87</v>
      </c>
      <c r="AV159" s="13" t="s">
        <v>87</v>
      </c>
      <c r="AW159" s="13" t="s">
        <v>33</v>
      </c>
      <c r="AX159" s="13" t="s">
        <v>77</v>
      </c>
      <c r="AY159" s="156" t="s">
        <v>136</v>
      </c>
    </row>
    <row r="160" spans="2:65" s="13" customFormat="1">
      <c r="B160" s="155"/>
      <c r="D160" s="145" t="s">
        <v>150</v>
      </c>
      <c r="E160" s="156" t="s">
        <v>1</v>
      </c>
      <c r="F160" s="157" t="s">
        <v>1060</v>
      </c>
      <c r="H160" s="158">
        <v>-81.563000000000002</v>
      </c>
      <c r="I160" s="159"/>
      <c r="L160" s="155"/>
      <c r="M160" s="160"/>
      <c r="T160" s="161"/>
      <c r="AT160" s="156" t="s">
        <v>150</v>
      </c>
      <c r="AU160" s="156" t="s">
        <v>87</v>
      </c>
      <c r="AV160" s="13" t="s">
        <v>87</v>
      </c>
      <c r="AW160" s="13" t="s">
        <v>33</v>
      </c>
      <c r="AX160" s="13" t="s">
        <v>77</v>
      </c>
      <c r="AY160" s="156" t="s">
        <v>136</v>
      </c>
    </row>
    <row r="161" spans="2:65" s="14" customFormat="1">
      <c r="B161" s="165"/>
      <c r="D161" s="145" t="s">
        <v>150</v>
      </c>
      <c r="E161" s="166" t="s">
        <v>1</v>
      </c>
      <c r="F161" s="167" t="s">
        <v>277</v>
      </c>
      <c r="H161" s="168">
        <v>61.396999999999998</v>
      </c>
      <c r="I161" s="169"/>
      <c r="L161" s="165"/>
      <c r="M161" s="170"/>
      <c r="T161" s="171"/>
      <c r="AT161" s="166" t="s">
        <v>150</v>
      </c>
      <c r="AU161" s="166" t="s">
        <v>87</v>
      </c>
      <c r="AV161" s="14" t="s">
        <v>135</v>
      </c>
      <c r="AW161" s="14" t="s">
        <v>33</v>
      </c>
      <c r="AX161" s="14" t="s">
        <v>85</v>
      </c>
      <c r="AY161" s="166" t="s">
        <v>136</v>
      </c>
    </row>
    <row r="162" spans="2:65" s="1" customFormat="1" ht="24.15" customHeight="1">
      <c r="B162" s="32"/>
      <c r="C162" s="132" t="s">
        <v>205</v>
      </c>
      <c r="D162" s="132" t="s">
        <v>142</v>
      </c>
      <c r="E162" s="133" t="s">
        <v>393</v>
      </c>
      <c r="F162" s="134" t="s">
        <v>394</v>
      </c>
      <c r="G162" s="135" t="s">
        <v>309</v>
      </c>
      <c r="H162" s="136">
        <v>675.36699999999996</v>
      </c>
      <c r="I162" s="137"/>
      <c r="J162" s="138">
        <f>ROUND(I162*H162,2)</f>
        <v>0</v>
      </c>
      <c r="K162" s="134" t="s">
        <v>146</v>
      </c>
      <c r="L162" s="32"/>
      <c r="M162" s="139" t="s">
        <v>1</v>
      </c>
      <c r="N162" s="140" t="s">
        <v>42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135</v>
      </c>
      <c r="AT162" s="143" t="s">
        <v>142</v>
      </c>
      <c r="AU162" s="143" t="s">
        <v>87</v>
      </c>
      <c r="AY162" s="17" t="s">
        <v>136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85</v>
      </c>
      <c r="BK162" s="144">
        <f>ROUND(I162*H162,2)</f>
        <v>0</v>
      </c>
      <c r="BL162" s="17" t="s">
        <v>135</v>
      </c>
      <c r="BM162" s="143" t="s">
        <v>1061</v>
      </c>
    </row>
    <row r="163" spans="2:65" s="1" customFormat="1" ht="28.8">
      <c r="B163" s="32"/>
      <c r="D163" s="145" t="s">
        <v>149</v>
      </c>
      <c r="F163" s="146" t="s">
        <v>1062</v>
      </c>
      <c r="I163" s="147"/>
      <c r="L163" s="32"/>
      <c r="M163" s="148"/>
      <c r="T163" s="56"/>
      <c r="AT163" s="17" t="s">
        <v>149</v>
      </c>
      <c r="AU163" s="17" t="s">
        <v>87</v>
      </c>
    </row>
    <row r="164" spans="2:65" s="12" customFormat="1">
      <c r="B164" s="149"/>
      <c r="D164" s="145" t="s">
        <v>150</v>
      </c>
      <c r="E164" s="150" t="s">
        <v>1</v>
      </c>
      <c r="F164" s="151" t="s">
        <v>386</v>
      </c>
      <c r="H164" s="150" t="s">
        <v>1</v>
      </c>
      <c r="I164" s="152"/>
      <c r="L164" s="149"/>
      <c r="M164" s="153"/>
      <c r="T164" s="154"/>
      <c r="AT164" s="150" t="s">
        <v>150</v>
      </c>
      <c r="AU164" s="150" t="s">
        <v>87</v>
      </c>
      <c r="AV164" s="12" t="s">
        <v>85</v>
      </c>
      <c r="AW164" s="12" t="s">
        <v>33</v>
      </c>
      <c r="AX164" s="12" t="s">
        <v>77</v>
      </c>
      <c r="AY164" s="150" t="s">
        <v>136</v>
      </c>
    </row>
    <row r="165" spans="2:65" s="13" customFormat="1">
      <c r="B165" s="155"/>
      <c r="D165" s="145" t="s">
        <v>150</v>
      </c>
      <c r="E165" s="156" t="s">
        <v>1</v>
      </c>
      <c r="F165" s="157" t="s">
        <v>1063</v>
      </c>
      <c r="H165" s="158">
        <v>675.36699999999996</v>
      </c>
      <c r="I165" s="159"/>
      <c r="L165" s="155"/>
      <c r="M165" s="160"/>
      <c r="T165" s="161"/>
      <c r="AT165" s="156" t="s">
        <v>150</v>
      </c>
      <c r="AU165" s="156" t="s">
        <v>87</v>
      </c>
      <c r="AV165" s="13" t="s">
        <v>87</v>
      </c>
      <c r="AW165" s="13" t="s">
        <v>33</v>
      </c>
      <c r="AX165" s="13" t="s">
        <v>85</v>
      </c>
      <c r="AY165" s="156" t="s">
        <v>136</v>
      </c>
    </row>
    <row r="166" spans="2:65" s="1" customFormat="1" ht="16.5" customHeight="1">
      <c r="B166" s="32"/>
      <c r="C166" s="132" t="s">
        <v>211</v>
      </c>
      <c r="D166" s="132" t="s">
        <v>142</v>
      </c>
      <c r="E166" s="133" t="s">
        <v>399</v>
      </c>
      <c r="F166" s="134" t="s">
        <v>400</v>
      </c>
      <c r="G166" s="135" t="s">
        <v>401</v>
      </c>
      <c r="H166" s="136">
        <v>110.515</v>
      </c>
      <c r="I166" s="137"/>
      <c r="J166" s="138">
        <f>ROUND(I166*H166,2)</f>
        <v>0</v>
      </c>
      <c r="K166" s="134" t="s">
        <v>146</v>
      </c>
      <c r="L166" s="32"/>
      <c r="M166" s="139" t="s">
        <v>1</v>
      </c>
      <c r="N166" s="140" t="s">
        <v>42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135</v>
      </c>
      <c r="AT166" s="143" t="s">
        <v>142</v>
      </c>
      <c r="AU166" s="143" t="s">
        <v>87</v>
      </c>
      <c r="AY166" s="17" t="s">
        <v>136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85</v>
      </c>
      <c r="BK166" s="144">
        <f>ROUND(I166*H166,2)</f>
        <v>0</v>
      </c>
      <c r="BL166" s="17" t="s">
        <v>135</v>
      </c>
      <c r="BM166" s="143" t="s">
        <v>1064</v>
      </c>
    </row>
    <row r="167" spans="2:65" s="1" customFormat="1" ht="19.2">
      <c r="B167" s="32"/>
      <c r="D167" s="145" t="s">
        <v>149</v>
      </c>
      <c r="F167" s="146" t="s">
        <v>403</v>
      </c>
      <c r="I167" s="147"/>
      <c r="L167" s="32"/>
      <c r="M167" s="148"/>
      <c r="T167" s="56"/>
      <c r="AT167" s="17" t="s">
        <v>149</v>
      </c>
      <c r="AU167" s="17" t="s">
        <v>87</v>
      </c>
    </row>
    <row r="168" spans="2:65" s="13" customFormat="1">
      <c r="B168" s="155"/>
      <c r="D168" s="145" t="s">
        <v>150</v>
      </c>
      <c r="E168" s="156" t="s">
        <v>1</v>
      </c>
      <c r="F168" s="157" t="s">
        <v>1065</v>
      </c>
      <c r="H168" s="158">
        <v>110.515</v>
      </c>
      <c r="I168" s="159"/>
      <c r="L168" s="155"/>
      <c r="M168" s="160"/>
      <c r="T168" s="161"/>
      <c r="AT168" s="156" t="s">
        <v>150</v>
      </c>
      <c r="AU168" s="156" t="s">
        <v>87</v>
      </c>
      <c r="AV168" s="13" t="s">
        <v>87</v>
      </c>
      <c r="AW168" s="13" t="s">
        <v>33</v>
      </c>
      <c r="AX168" s="13" t="s">
        <v>85</v>
      </c>
      <c r="AY168" s="156" t="s">
        <v>136</v>
      </c>
    </row>
    <row r="169" spans="2:65" s="1" customFormat="1" ht="16.5" customHeight="1">
      <c r="B169" s="32"/>
      <c r="C169" s="132" t="s">
        <v>217</v>
      </c>
      <c r="D169" s="132" t="s">
        <v>142</v>
      </c>
      <c r="E169" s="133" t="s">
        <v>428</v>
      </c>
      <c r="F169" s="134" t="s">
        <v>429</v>
      </c>
      <c r="G169" s="135" t="s">
        <v>309</v>
      </c>
      <c r="H169" s="136">
        <v>81.563000000000002</v>
      </c>
      <c r="I169" s="137"/>
      <c r="J169" s="138">
        <f>ROUND(I169*H169,2)</f>
        <v>0</v>
      </c>
      <c r="K169" s="134" t="s">
        <v>146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135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0</v>
      </c>
      <c r="BL169" s="17" t="s">
        <v>135</v>
      </c>
      <c r="BM169" s="143" t="s">
        <v>1066</v>
      </c>
    </row>
    <row r="170" spans="2:65" s="1" customFormat="1" ht="19.2">
      <c r="B170" s="32"/>
      <c r="D170" s="145" t="s">
        <v>149</v>
      </c>
      <c r="F170" s="146" t="s">
        <v>431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2" customFormat="1">
      <c r="B171" s="149"/>
      <c r="D171" s="145" t="s">
        <v>150</v>
      </c>
      <c r="E171" s="150" t="s">
        <v>1</v>
      </c>
      <c r="F171" s="151" t="s">
        <v>1067</v>
      </c>
      <c r="H171" s="150" t="s">
        <v>1</v>
      </c>
      <c r="I171" s="152"/>
      <c r="L171" s="149"/>
      <c r="M171" s="153"/>
      <c r="T171" s="154"/>
      <c r="AT171" s="150" t="s">
        <v>150</v>
      </c>
      <c r="AU171" s="150" t="s">
        <v>87</v>
      </c>
      <c r="AV171" s="12" t="s">
        <v>85</v>
      </c>
      <c r="AW171" s="12" t="s">
        <v>33</v>
      </c>
      <c r="AX171" s="12" t="s">
        <v>77</v>
      </c>
      <c r="AY171" s="150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1068</v>
      </c>
      <c r="H172" s="158">
        <v>142.96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77</v>
      </c>
      <c r="AY172" s="156" t="s">
        <v>136</v>
      </c>
    </row>
    <row r="173" spans="2:65" s="13" customFormat="1">
      <c r="B173" s="155"/>
      <c r="D173" s="145" t="s">
        <v>150</v>
      </c>
      <c r="E173" s="156" t="s">
        <v>1</v>
      </c>
      <c r="F173" s="157" t="s">
        <v>1069</v>
      </c>
      <c r="H173" s="158">
        <v>-37.423000000000002</v>
      </c>
      <c r="I173" s="159"/>
      <c r="L173" s="155"/>
      <c r="M173" s="160"/>
      <c r="T173" s="161"/>
      <c r="AT173" s="156" t="s">
        <v>150</v>
      </c>
      <c r="AU173" s="156" t="s">
        <v>87</v>
      </c>
      <c r="AV173" s="13" t="s">
        <v>87</v>
      </c>
      <c r="AW173" s="13" t="s">
        <v>33</v>
      </c>
      <c r="AX173" s="13" t="s">
        <v>77</v>
      </c>
      <c r="AY173" s="156" t="s">
        <v>136</v>
      </c>
    </row>
    <row r="174" spans="2:65" s="13" customFormat="1">
      <c r="B174" s="155"/>
      <c r="D174" s="145" t="s">
        <v>150</v>
      </c>
      <c r="E174" s="156" t="s">
        <v>1</v>
      </c>
      <c r="F174" s="157" t="s">
        <v>1070</v>
      </c>
      <c r="H174" s="158">
        <v>-9.59</v>
      </c>
      <c r="I174" s="159"/>
      <c r="L174" s="155"/>
      <c r="M174" s="160"/>
      <c r="T174" s="161"/>
      <c r="AT174" s="156" t="s">
        <v>150</v>
      </c>
      <c r="AU174" s="156" t="s">
        <v>87</v>
      </c>
      <c r="AV174" s="13" t="s">
        <v>87</v>
      </c>
      <c r="AW174" s="13" t="s">
        <v>33</v>
      </c>
      <c r="AX174" s="13" t="s">
        <v>77</v>
      </c>
      <c r="AY174" s="156" t="s">
        <v>136</v>
      </c>
    </row>
    <row r="175" spans="2:65" s="13" customFormat="1">
      <c r="B175" s="155"/>
      <c r="D175" s="145" t="s">
        <v>150</v>
      </c>
      <c r="E175" s="156" t="s">
        <v>1</v>
      </c>
      <c r="F175" s="157" t="s">
        <v>1071</v>
      </c>
      <c r="H175" s="158">
        <v>-14.384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77</v>
      </c>
      <c r="AY175" s="156" t="s">
        <v>136</v>
      </c>
    </row>
    <row r="176" spans="2:65" s="12" customFormat="1">
      <c r="B176" s="149"/>
      <c r="D176" s="145" t="s">
        <v>150</v>
      </c>
      <c r="E176" s="150" t="s">
        <v>1</v>
      </c>
      <c r="F176" s="151" t="s">
        <v>1072</v>
      </c>
      <c r="H176" s="150" t="s">
        <v>1</v>
      </c>
      <c r="I176" s="152"/>
      <c r="L176" s="149"/>
      <c r="M176" s="153"/>
      <c r="T176" s="154"/>
      <c r="AT176" s="150" t="s">
        <v>150</v>
      </c>
      <c r="AU176" s="150" t="s">
        <v>87</v>
      </c>
      <c r="AV176" s="12" t="s">
        <v>85</v>
      </c>
      <c r="AW176" s="12" t="s">
        <v>33</v>
      </c>
      <c r="AX176" s="12" t="s">
        <v>77</v>
      </c>
      <c r="AY176" s="150" t="s">
        <v>136</v>
      </c>
    </row>
    <row r="177" spans="2:65" s="14" customFormat="1">
      <c r="B177" s="165"/>
      <c r="D177" s="145" t="s">
        <v>150</v>
      </c>
      <c r="E177" s="166" t="s">
        <v>1</v>
      </c>
      <c r="F177" s="167" t="s">
        <v>277</v>
      </c>
      <c r="H177" s="168">
        <v>81.563000000000002</v>
      </c>
      <c r="I177" s="169"/>
      <c r="L177" s="165"/>
      <c r="M177" s="170"/>
      <c r="T177" s="171"/>
      <c r="AT177" s="166" t="s">
        <v>150</v>
      </c>
      <c r="AU177" s="166" t="s">
        <v>87</v>
      </c>
      <c r="AV177" s="14" t="s">
        <v>135</v>
      </c>
      <c r="AW177" s="14" t="s">
        <v>33</v>
      </c>
      <c r="AX177" s="14" t="s">
        <v>85</v>
      </c>
      <c r="AY177" s="166" t="s">
        <v>136</v>
      </c>
    </row>
    <row r="178" spans="2:65" s="1" customFormat="1" ht="16.5" customHeight="1">
      <c r="B178" s="32"/>
      <c r="C178" s="132" t="s">
        <v>224</v>
      </c>
      <c r="D178" s="132" t="s">
        <v>142</v>
      </c>
      <c r="E178" s="133" t="s">
        <v>1073</v>
      </c>
      <c r="F178" s="134" t="s">
        <v>1074</v>
      </c>
      <c r="G178" s="135" t="s">
        <v>309</v>
      </c>
      <c r="H178" s="136">
        <v>36.67</v>
      </c>
      <c r="I178" s="137"/>
      <c r="J178" s="138">
        <f>ROUND(I178*H178,2)</f>
        <v>0</v>
      </c>
      <c r="K178" s="134" t="s">
        <v>146</v>
      </c>
      <c r="L178" s="32"/>
      <c r="M178" s="139" t="s">
        <v>1</v>
      </c>
      <c r="N178" s="140" t="s">
        <v>42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135</v>
      </c>
      <c r="AT178" s="143" t="s">
        <v>142</v>
      </c>
      <c r="AU178" s="143" t="s">
        <v>87</v>
      </c>
      <c r="AY178" s="17" t="s">
        <v>136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85</v>
      </c>
      <c r="BK178" s="144">
        <f>ROUND(I178*H178,2)</f>
        <v>0</v>
      </c>
      <c r="BL178" s="17" t="s">
        <v>135</v>
      </c>
      <c r="BM178" s="143" t="s">
        <v>1075</v>
      </c>
    </row>
    <row r="179" spans="2:65" s="1" customFormat="1" ht="19.2">
      <c r="B179" s="32"/>
      <c r="D179" s="145" t="s">
        <v>149</v>
      </c>
      <c r="F179" s="146" t="s">
        <v>1076</v>
      </c>
      <c r="I179" s="147"/>
      <c r="L179" s="32"/>
      <c r="M179" s="148"/>
      <c r="T179" s="56"/>
      <c r="AT179" s="17" t="s">
        <v>149</v>
      </c>
      <c r="AU179" s="17" t="s">
        <v>87</v>
      </c>
    </row>
    <row r="180" spans="2:65" s="13" customFormat="1">
      <c r="B180" s="155"/>
      <c r="D180" s="145" t="s">
        <v>150</v>
      </c>
      <c r="E180" s="156" t="s">
        <v>1</v>
      </c>
      <c r="F180" s="157" t="s">
        <v>1077</v>
      </c>
      <c r="H180" s="158">
        <v>36.930999999999997</v>
      </c>
      <c r="I180" s="159"/>
      <c r="L180" s="155"/>
      <c r="M180" s="160"/>
      <c r="T180" s="161"/>
      <c r="AT180" s="156" t="s">
        <v>150</v>
      </c>
      <c r="AU180" s="156" t="s">
        <v>87</v>
      </c>
      <c r="AV180" s="13" t="s">
        <v>87</v>
      </c>
      <c r="AW180" s="13" t="s">
        <v>33</v>
      </c>
      <c r="AX180" s="13" t="s">
        <v>77</v>
      </c>
      <c r="AY180" s="156" t="s">
        <v>136</v>
      </c>
    </row>
    <row r="181" spans="2:65" s="13" customFormat="1">
      <c r="B181" s="155"/>
      <c r="D181" s="145" t="s">
        <v>150</v>
      </c>
      <c r="E181" s="156" t="s">
        <v>1</v>
      </c>
      <c r="F181" s="157" t="s">
        <v>1078</v>
      </c>
      <c r="H181" s="158">
        <v>0.49199999999999999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77</v>
      </c>
      <c r="AY181" s="156" t="s">
        <v>136</v>
      </c>
    </row>
    <row r="182" spans="2:65" s="15" customFormat="1">
      <c r="B182" s="182"/>
      <c r="D182" s="145" t="s">
        <v>150</v>
      </c>
      <c r="E182" s="183" t="s">
        <v>1</v>
      </c>
      <c r="F182" s="184" t="s">
        <v>455</v>
      </c>
      <c r="H182" s="185">
        <v>37.423000000000002</v>
      </c>
      <c r="I182" s="186"/>
      <c r="L182" s="182"/>
      <c r="M182" s="187"/>
      <c r="T182" s="188"/>
      <c r="AT182" s="183" t="s">
        <v>150</v>
      </c>
      <c r="AU182" s="183" t="s">
        <v>87</v>
      </c>
      <c r="AV182" s="15" t="s">
        <v>159</v>
      </c>
      <c r="AW182" s="15" t="s">
        <v>33</v>
      </c>
      <c r="AX182" s="15" t="s">
        <v>77</v>
      </c>
      <c r="AY182" s="183" t="s">
        <v>136</v>
      </c>
    </row>
    <row r="183" spans="2:65" s="12" customFormat="1">
      <c r="B183" s="149"/>
      <c r="D183" s="145" t="s">
        <v>150</v>
      </c>
      <c r="E183" s="150" t="s">
        <v>1</v>
      </c>
      <c r="F183" s="151" t="s">
        <v>1079</v>
      </c>
      <c r="H183" s="150" t="s">
        <v>1</v>
      </c>
      <c r="I183" s="152"/>
      <c r="L183" s="149"/>
      <c r="M183" s="153"/>
      <c r="T183" s="154"/>
      <c r="AT183" s="150" t="s">
        <v>150</v>
      </c>
      <c r="AU183" s="150" t="s">
        <v>87</v>
      </c>
      <c r="AV183" s="12" t="s">
        <v>85</v>
      </c>
      <c r="AW183" s="12" t="s">
        <v>33</v>
      </c>
      <c r="AX183" s="12" t="s">
        <v>77</v>
      </c>
      <c r="AY183" s="150" t="s">
        <v>136</v>
      </c>
    </row>
    <row r="184" spans="2:65" s="13" customFormat="1">
      <c r="B184" s="155"/>
      <c r="D184" s="145" t="s">
        <v>150</v>
      </c>
      <c r="E184" s="156" t="s">
        <v>1</v>
      </c>
      <c r="F184" s="157" t="s">
        <v>1080</v>
      </c>
      <c r="H184" s="158">
        <v>-0.753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77</v>
      </c>
      <c r="AY184" s="156" t="s">
        <v>136</v>
      </c>
    </row>
    <row r="185" spans="2:65" s="14" customFormat="1">
      <c r="B185" s="165"/>
      <c r="D185" s="145" t="s">
        <v>150</v>
      </c>
      <c r="E185" s="166" t="s">
        <v>1</v>
      </c>
      <c r="F185" s="167" t="s">
        <v>277</v>
      </c>
      <c r="H185" s="168">
        <v>36.67</v>
      </c>
      <c r="I185" s="169"/>
      <c r="L185" s="165"/>
      <c r="M185" s="170"/>
      <c r="T185" s="171"/>
      <c r="AT185" s="166" t="s">
        <v>150</v>
      </c>
      <c r="AU185" s="166" t="s">
        <v>87</v>
      </c>
      <c r="AV185" s="14" t="s">
        <v>135</v>
      </c>
      <c r="AW185" s="14" t="s">
        <v>33</v>
      </c>
      <c r="AX185" s="14" t="s">
        <v>85</v>
      </c>
      <c r="AY185" s="166" t="s">
        <v>136</v>
      </c>
    </row>
    <row r="186" spans="2:65" s="1" customFormat="1" ht="16.5" customHeight="1">
      <c r="B186" s="32"/>
      <c r="C186" s="172" t="s">
        <v>231</v>
      </c>
      <c r="D186" s="172" t="s">
        <v>420</v>
      </c>
      <c r="E186" s="173" t="s">
        <v>459</v>
      </c>
      <c r="F186" s="174" t="s">
        <v>460</v>
      </c>
      <c r="G186" s="175" t="s">
        <v>401</v>
      </c>
      <c r="H186" s="176">
        <v>73.34</v>
      </c>
      <c r="I186" s="177"/>
      <c r="J186" s="178">
        <f>ROUND(I186*H186,2)</f>
        <v>0</v>
      </c>
      <c r="K186" s="174" t="s">
        <v>146</v>
      </c>
      <c r="L186" s="179"/>
      <c r="M186" s="180" t="s">
        <v>1</v>
      </c>
      <c r="N186" s="181" t="s">
        <v>42</v>
      </c>
      <c r="P186" s="141">
        <f>O186*H186</f>
        <v>0</v>
      </c>
      <c r="Q186" s="141">
        <v>1</v>
      </c>
      <c r="R186" s="141">
        <f>Q186*H186</f>
        <v>73.34</v>
      </c>
      <c r="S186" s="141">
        <v>0</v>
      </c>
      <c r="T186" s="142">
        <f>S186*H186</f>
        <v>0</v>
      </c>
      <c r="AR186" s="143" t="s">
        <v>189</v>
      </c>
      <c r="AT186" s="143" t="s">
        <v>420</v>
      </c>
      <c r="AU186" s="143" t="s">
        <v>87</v>
      </c>
      <c r="AY186" s="17" t="s">
        <v>136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85</v>
      </c>
      <c r="BK186" s="144">
        <f>ROUND(I186*H186,2)</f>
        <v>0</v>
      </c>
      <c r="BL186" s="17" t="s">
        <v>135</v>
      </c>
      <c r="BM186" s="143" t="s">
        <v>1081</v>
      </c>
    </row>
    <row r="187" spans="2:65" s="1" customFormat="1">
      <c r="B187" s="32"/>
      <c r="D187" s="145" t="s">
        <v>149</v>
      </c>
      <c r="F187" s="146" t="s">
        <v>460</v>
      </c>
      <c r="I187" s="147"/>
      <c r="L187" s="32"/>
      <c r="M187" s="148"/>
      <c r="T187" s="56"/>
      <c r="AT187" s="17" t="s">
        <v>149</v>
      </c>
      <c r="AU187" s="17" t="s">
        <v>87</v>
      </c>
    </row>
    <row r="188" spans="2:65" s="13" customFormat="1">
      <c r="B188" s="155"/>
      <c r="D188" s="145" t="s">
        <v>150</v>
      </c>
      <c r="E188" s="156" t="s">
        <v>1</v>
      </c>
      <c r="F188" s="157" t="s">
        <v>1082</v>
      </c>
      <c r="H188" s="158">
        <v>73.34</v>
      </c>
      <c r="I188" s="159"/>
      <c r="L188" s="155"/>
      <c r="M188" s="160"/>
      <c r="T188" s="161"/>
      <c r="AT188" s="156" t="s">
        <v>150</v>
      </c>
      <c r="AU188" s="156" t="s">
        <v>87</v>
      </c>
      <c r="AV188" s="13" t="s">
        <v>87</v>
      </c>
      <c r="AW188" s="13" t="s">
        <v>33</v>
      </c>
      <c r="AX188" s="13" t="s">
        <v>85</v>
      </c>
      <c r="AY188" s="156" t="s">
        <v>136</v>
      </c>
    </row>
    <row r="189" spans="2:65" s="1" customFormat="1" ht="21.75" customHeight="1">
      <c r="B189" s="32"/>
      <c r="C189" s="132" t="s">
        <v>8</v>
      </c>
      <c r="D189" s="132" t="s">
        <v>142</v>
      </c>
      <c r="E189" s="133" t="s">
        <v>470</v>
      </c>
      <c r="F189" s="134" t="s">
        <v>471</v>
      </c>
      <c r="G189" s="135" t="s">
        <v>250</v>
      </c>
      <c r="H189" s="136">
        <v>14</v>
      </c>
      <c r="I189" s="137"/>
      <c r="J189" s="138">
        <f>ROUND(I189*H189,2)</f>
        <v>0</v>
      </c>
      <c r="K189" s="134" t="s">
        <v>146</v>
      </c>
      <c r="L189" s="32"/>
      <c r="M189" s="139" t="s">
        <v>1</v>
      </c>
      <c r="N189" s="140" t="s">
        <v>42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135</v>
      </c>
      <c r="AT189" s="143" t="s">
        <v>142</v>
      </c>
      <c r="AU189" s="143" t="s">
        <v>87</v>
      </c>
      <c r="AY189" s="17" t="s">
        <v>136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85</v>
      </c>
      <c r="BK189" s="144">
        <f>ROUND(I189*H189,2)</f>
        <v>0</v>
      </c>
      <c r="BL189" s="17" t="s">
        <v>135</v>
      </c>
      <c r="BM189" s="143" t="s">
        <v>1083</v>
      </c>
    </row>
    <row r="190" spans="2:65" s="1" customFormat="1" ht="19.2">
      <c r="B190" s="32"/>
      <c r="D190" s="145" t="s">
        <v>149</v>
      </c>
      <c r="F190" s="146" t="s">
        <v>473</v>
      </c>
      <c r="I190" s="147"/>
      <c r="L190" s="32"/>
      <c r="M190" s="148"/>
      <c r="T190" s="56"/>
      <c r="AT190" s="17" t="s">
        <v>149</v>
      </c>
      <c r="AU190" s="17" t="s">
        <v>87</v>
      </c>
    </row>
    <row r="191" spans="2:65" s="13" customFormat="1">
      <c r="B191" s="155"/>
      <c r="D191" s="145" t="s">
        <v>150</v>
      </c>
      <c r="E191" s="156" t="s">
        <v>1</v>
      </c>
      <c r="F191" s="157" t="s">
        <v>1084</v>
      </c>
      <c r="H191" s="158">
        <v>14</v>
      </c>
      <c r="I191" s="159"/>
      <c r="L191" s="155"/>
      <c r="M191" s="160"/>
      <c r="T191" s="161"/>
      <c r="AT191" s="156" t="s">
        <v>150</v>
      </c>
      <c r="AU191" s="156" t="s">
        <v>87</v>
      </c>
      <c r="AV191" s="13" t="s">
        <v>87</v>
      </c>
      <c r="AW191" s="13" t="s">
        <v>33</v>
      </c>
      <c r="AX191" s="13" t="s">
        <v>85</v>
      </c>
      <c r="AY191" s="156" t="s">
        <v>136</v>
      </c>
    </row>
    <row r="192" spans="2:65" s="12" customFormat="1">
      <c r="B192" s="149"/>
      <c r="D192" s="145" t="s">
        <v>150</v>
      </c>
      <c r="E192" s="150" t="s">
        <v>1</v>
      </c>
      <c r="F192" s="151" t="s">
        <v>1085</v>
      </c>
      <c r="H192" s="150" t="s">
        <v>1</v>
      </c>
      <c r="I192" s="152"/>
      <c r="L192" s="149"/>
      <c r="M192" s="153"/>
      <c r="T192" s="154"/>
      <c r="AT192" s="150" t="s">
        <v>150</v>
      </c>
      <c r="AU192" s="150" t="s">
        <v>87</v>
      </c>
      <c r="AV192" s="12" t="s">
        <v>85</v>
      </c>
      <c r="AW192" s="12" t="s">
        <v>33</v>
      </c>
      <c r="AX192" s="12" t="s">
        <v>77</v>
      </c>
      <c r="AY192" s="150" t="s">
        <v>136</v>
      </c>
    </row>
    <row r="193" spans="2:65" s="1" customFormat="1" ht="16.5" customHeight="1">
      <c r="B193" s="32"/>
      <c r="C193" s="132" t="s">
        <v>339</v>
      </c>
      <c r="D193" s="132" t="s">
        <v>142</v>
      </c>
      <c r="E193" s="133" t="s">
        <v>476</v>
      </c>
      <c r="F193" s="134" t="s">
        <v>477</v>
      </c>
      <c r="G193" s="135" t="s">
        <v>250</v>
      </c>
      <c r="H193" s="136">
        <v>14</v>
      </c>
      <c r="I193" s="137"/>
      <c r="J193" s="138">
        <f>ROUND(I193*H193,2)</f>
        <v>0</v>
      </c>
      <c r="K193" s="134" t="s">
        <v>146</v>
      </c>
      <c r="L193" s="32"/>
      <c r="M193" s="139" t="s">
        <v>1</v>
      </c>
      <c r="N193" s="140" t="s">
        <v>42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135</v>
      </c>
      <c r="AT193" s="143" t="s">
        <v>142</v>
      </c>
      <c r="AU193" s="143" t="s">
        <v>87</v>
      </c>
      <c r="AY193" s="17" t="s">
        <v>136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85</v>
      </c>
      <c r="BK193" s="144">
        <f>ROUND(I193*H193,2)</f>
        <v>0</v>
      </c>
      <c r="BL193" s="17" t="s">
        <v>135</v>
      </c>
      <c r="BM193" s="143" t="s">
        <v>1086</v>
      </c>
    </row>
    <row r="194" spans="2:65" s="1" customFormat="1" ht="19.2">
      <c r="B194" s="32"/>
      <c r="D194" s="145" t="s">
        <v>149</v>
      </c>
      <c r="F194" s="146" t="s">
        <v>479</v>
      </c>
      <c r="I194" s="147"/>
      <c r="L194" s="32"/>
      <c r="M194" s="148"/>
      <c r="T194" s="56"/>
      <c r="AT194" s="17" t="s">
        <v>149</v>
      </c>
      <c r="AU194" s="17" t="s">
        <v>87</v>
      </c>
    </row>
    <row r="195" spans="2:65" s="13" customFormat="1">
      <c r="B195" s="155"/>
      <c r="D195" s="145" t="s">
        <v>150</v>
      </c>
      <c r="E195" s="156" t="s">
        <v>1</v>
      </c>
      <c r="F195" s="157" t="s">
        <v>1087</v>
      </c>
      <c r="H195" s="158">
        <v>14</v>
      </c>
      <c r="I195" s="159"/>
      <c r="L195" s="155"/>
      <c r="M195" s="160"/>
      <c r="T195" s="161"/>
      <c r="AT195" s="156" t="s">
        <v>150</v>
      </c>
      <c r="AU195" s="156" t="s">
        <v>87</v>
      </c>
      <c r="AV195" s="13" t="s">
        <v>87</v>
      </c>
      <c r="AW195" s="13" t="s">
        <v>33</v>
      </c>
      <c r="AX195" s="13" t="s">
        <v>85</v>
      </c>
      <c r="AY195" s="156" t="s">
        <v>136</v>
      </c>
    </row>
    <row r="196" spans="2:65" s="1" customFormat="1" ht="16.5" customHeight="1">
      <c r="B196" s="32"/>
      <c r="C196" s="172" t="s">
        <v>346</v>
      </c>
      <c r="D196" s="172" t="s">
        <v>420</v>
      </c>
      <c r="E196" s="173" t="s">
        <v>482</v>
      </c>
      <c r="F196" s="174" t="s">
        <v>483</v>
      </c>
      <c r="G196" s="175" t="s">
        <v>484</v>
      </c>
      <c r="H196" s="176">
        <v>0.42</v>
      </c>
      <c r="I196" s="177"/>
      <c r="J196" s="178">
        <f>ROUND(I196*H196,2)</f>
        <v>0</v>
      </c>
      <c r="K196" s="174" t="s">
        <v>146</v>
      </c>
      <c r="L196" s="179"/>
      <c r="M196" s="180" t="s">
        <v>1</v>
      </c>
      <c r="N196" s="181" t="s">
        <v>42</v>
      </c>
      <c r="P196" s="141">
        <f>O196*H196</f>
        <v>0</v>
      </c>
      <c r="Q196" s="141">
        <v>1E-3</v>
      </c>
      <c r="R196" s="141">
        <f>Q196*H196</f>
        <v>4.2000000000000002E-4</v>
      </c>
      <c r="S196" s="141">
        <v>0</v>
      </c>
      <c r="T196" s="142">
        <f>S196*H196</f>
        <v>0</v>
      </c>
      <c r="AR196" s="143" t="s">
        <v>189</v>
      </c>
      <c r="AT196" s="143" t="s">
        <v>420</v>
      </c>
      <c r="AU196" s="143" t="s">
        <v>87</v>
      </c>
      <c r="AY196" s="17" t="s">
        <v>136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85</v>
      </c>
      <c r="BK196" s="144">
        <f>ROUND(I196*H196,2)</f>
        <v>0</v>
      </c>
      <c r="BL196" s="17" t="s">
        <v>135</v>
      </c>
      <c r="BM196" s="143" t="s">
        <v>1088</v>
      </c>
    </row>
    <row r="197" spans="2:65" s="1" customFormat="1">
      <c r="B197" s="32"/>
      <c r="D197" s="145" t="s">
        <v>149</v>
      </c>
      <c r="F197" s="146" t="s">
        <v>483</v>
      </c>
      <c r="I197" s="147"/>
      <c r="L197" s="32"/>
      <c r="M197" s="148"/>
      <c r="T197" s="56"/>
      <c r="AT197" s="17" t="s">
        <v>149</v>
      </c>
      <c r="AU197" s="17" t="s">
        <v>87</v>
      </c>
    </row>
    <row r="198" spans="2:65" s="12" customFormat="1">
      <c r="B198" s="149"/>
      <c r="D198" s="145" t="s">
        <v>150</v>
      </c>
      <c r="E198" s="150" t="s">
        <v>1</v>
      </c>
      <c r="F198" s="151" t="s">
        <v>486</v>
      </c>
      <c r="H198" s="150" t="s">
        <v>1</v>
      </c>
      <c r="I198" s="152"/>
      <c r="L198" s="149"/>
      <c r="M198" s="153"/>
      <c r="T198" s="154"/>
      <c r="AT198" s="150" t="s">
        <v>150</v>
      </c>
      <c r="AU198" s="150" t="s">
        <v>87</v>
      </c>
      <c r="AV198" s="12" t="s">
        <v>85</v>
      </c>
      <c r="AW198" s="12" t="s">
        <v>33</v>
      </c>
      <c r="AX198" s="12" t="s">
        <v>77</v>
      </c>
      <c r="AY198" s="150" t="s">
        <v>136</v>
      </c>
    </row>
    <row r="199" spans="2:65" s="13" customFormat="1">
      <c r="B199" s="155"/>
      <c r="D199" s="145" t="s">
        <v>150</v>
      </c>
      <c r="E199" s="156" t="s">
        <v>1</v>
      </c>
      <c r="F199" s="157" t="s">
        <v>1089</v>
      </c>
      <c r="H199" s="158">
        <v>0.42</v>
      </c>
      <c r="I199" s="159"/>
      <c r="L199" s="155"/>
      <c r="M199" s="160"/>
      <c r="T199" s="161"/>
      <c r="AT199" s="156" t="s">
        <v>150</v>
      </c>
      <c r="AU199" s="156" t="s">
        <v>87</v>
      </c>
      <c r="AV199" s="13" t="s">
        <v>87</v>
      </c>
      <c r="AW199" s="13" t="s">
        <v>33</v>
      </c>
      <c r="AX199" s="13" t="s">
        <v>85</v>
      </c>
      <c r="AY199" s="156" t="s">
        <v>136</v>
      </c>
    </row>
    <row r="200" spans="2:65" s="1" customFormat="1" ht="16.5" customHeight="1">
      <c r="B200" s="32"/>
      <c r="C200" s="132" t="s">
        <v>353</v>
      </c>
      <c r="D200" s="132" t="s">
        <v>142</v>
      </c>
      <c r="E200" s="133" t="s">
        <v>502</v>
      </c>
      <c r="F200" s="134" t="s">
        <v>503</v>
      </c>
      <c r="G200" s="135" t="s">
        <v>309</v>
      </c>
      <c r="H200" s="136">
        <v>1.4</v>
      </c>
      <c r="I200" s="137"/>
      <c r="J200" s="138">
        <f>ROUND(I200*H200,2)</f>
        <v>0</v>
      </c>
      <c r="K200" s="134" t="s">
        <v>146</v>
      </c>
      <c r="L200" s="32"/>
      <c r="M200" s="139" t="s">
        <v>1</v>
      </c>
      <c r="N200" s="140" t="s">
        <v>42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135</v>
      </c>
      <c r="AT200" s="143" t="s">
        <v>142</v>
      </c>
      <c r="AU200" s="143" t="s">
        <v>87</v>
      </c>
      <c r="AY200" s="17" t="s">
        <v>136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85</v>
      </c>
      <c r="BK200" s="144">
        <f>ROUND(I200*H200,2)</f>
        <v>0</v>
      </c>
      <c r="BL200" s="17" t="s">
        <v>135</v>
      </c>
      <c r="BM200" s="143" t="s">
        <v>1090</v>
      </c>
    </row>
    <row r="201" spans="2:65" s="1" customFormat="1">
      <c r="B201" s="32"/>
      <c r="D201" s="145" t="s">
        <v>149</v>
      </c>
      <c r="F201" s="146" t="s">
        <v>505</v>
      </c>
      <c r="I201" s="147"/>
      <c r="L201" s="32"/>
      <c r="M201" s="148"/>
      <c r="T201" s="56"/>
      <c r="AT201" s="17" t="s">
        <v>149</v>
      </c>
      <c r="AU201" s="17" t="s">
        <v>87</v>
      </c>
    </row>
    <row r="202" spans="2:65" s="12" customFormat="1">
      <c r="B202" s="149"/>
      <c r="D202" s="145" t="s">
        <v>150</v>
      </c>
      <c r="E202" s="150" t="s">
        <v>1</v>
      </c>
      <c r="F202" s="151" t="s">
        <v>506</v>
      </c>
      <c r="H202" s="150" t="s">
        <v>1</v>
      </c>
      <c r="I202" s="152"/>
      <c r="L202" s="149"/>
      <c r="M202" s="153"/>
      <c r="T202" s="154"/>
      <c r="AT202" s="150" t="s">
        <v>150</v>
      </c>
      <c r="AU202" s="150" t="s">
        <v>87</v>
      </c>
      <c r="AV202" s="12" t="s">
        <v>85</v>
      </c>
      <c r="AW202" s="12" t="s">
        <v>33</v>
      </c>
      <c r="AX202" s="12" t="s">
        <v>77</v>
      </c>
      <c r="AY202" s="150" t="s">
        <v>136</v>
      </c>
    </row>
    <row r="203" spans="2:65" s="13" customFormat="1">
      <c r="B203" s="155"/>
      <c r="D203" s="145" t="s">
        <v>150</v>
      </c>
      <c r="E203" s="156" t="s">
        <v>1</v>
      </c>
      <c r="F203" s="157" t="s">
        <v>1091</v>
      </c>
      <c r="H203" s="158">
        <v>1.4</v>
      </c>
      <c r="I203" s="159"/>
      <c r="L203" s="155"/>
      <c r="M203" s="160"/>
      <c r="T203" s="161"/>
      <c r="AT203" s="156" t="s">
        <v>150</v>
      </c>
      <c r="AU203" s="156" t="s">
        <v>87</v>
      </c>
      <c r="AV203" s="13" t="s">
        <v>87</v>
      </c>
      <c r="AW203" s="13" t="s">
        <v>33</v>
      </c>
      <c r="AX203" s="13" t="s">
        <v>85</v>
      </c>
      <c r="AY203" s="156" t="s">
        <v>136</v>
      </c>
    </row>
    <row r="204" spans="2:65" s="11" customFormat="1" ht="22.95" customHeight="1">
      <c r="B204" s="120"/>
      <c r="D204" s="121" t="s">
        <v>76</v>
      </c>
      <c r="E204" s="130" t="s">
        <v>135</v>
      </c>
      <c r="F204" s="130" t="s">
        <v>552</v>
      </c>
      <c r="I204" s="123"/>
      <c r="J204" s="131">
        <f>BK204</f>
        <v>0</v>
      </c>
      <c r="L204" s="120"/>
      <c r="M204" s="125"/>
      <c r="P204" s="126">
        <f>SUM(P205:P219)</f>
        <v>0</v>
      </c>
      <c r="R204" s="126">
        <f>SUM(R205:R219)</f>
        <v>2.5559999999999999E-2</v>
      </c>
      <c r="T204" s="127">
        <f>SUM(T205:T219)</f>
        <v>0</v>
      </c>
      <c r="AR204" s="121" t="s">
        <v>85</v>
      </c>
      <c r="AT204" s="128" t="s">
        <v>76</v>
      </c>
      <c r="AU204" s="128" t="s">
        <v>85</v>
      </c>
      <c r="AY204" s="121" t="s">
        <v>136</v>
      </c>
      <c r="BK204" s="129">
        <f>SUM(BK205:BK219)</f>
        <v>0</v>
      </c>
    </row>
    <row r="205" spans="2:65" s="1" customFormat="1" ht="16.5" customHeight="1">
      <c r="B205" s="32"/>
      <c r="C205" s="132" t="s">
        <v>359</v>
      </c>
      <c r="D205" s="132" t="s">
        <v>142</v>
      </c>
      <c r="E205" s="133" t="s">
        <v>1092</v>
      </c>
      <c r="F205" s="134" t="s">
        <v>1093</v>
      </c>
      <c r="G205" s="135" t="s">
        <v>309</v>
      </c>
      <c r="H205" s="136">
        <v>14.384</v>
      </c>
      <c r="I205" s="137"/>
      <c r="J205" s="138">
        <f>ROUND(I205*H205,2)</f>
        <v>0</v>
      </c>
      <c r="K205" s="134" t="s">
        <v>146</v>
      </c>
      <c r="L205" s="32"/>
      <c r="M205" s="139" t="s">
        <v>1</v>
      </c>
      <c r="N205" s="140" t="s">
        <v>42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135</v>
      </c>
      <c r="AT205" s="143" t="s">
        <v>142</v>
      </c>
      <c r="AU205" s="143" t="s">
        <v>87</v>
      </c>
      <c r="AY205" s="17" t="s">
        <v>136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85</v>
      </c>
      <c r="BK205" s="144">
        <f>ROUND(I205*H205,2)</f>
        <v>0</v>
      </c>
      <c r="BL205" s="17" t="s">
        <v>135</v>
      </c>
      <c r="BM205" s="143" t="s">
        <v>1094</v>
      </c>
    </row>
    <row r="206" spans="2:65" s="1" customFormat="1">
      <c r="B206" s="32"/>
      <c r="D206" s="145" t="s">
        <v>149</v>
      </c>
      <c r="F206" s="146" t="s">
        <v>1095</v>
      </c>
      <c r="I206" s="147"/>
      <c r="L206" s="32"/>
      <c r="M206" s="148"/>
      <c r="T206" s="56"/>
      <c r="AT206" s="17" t="s">
        <v>149</v>
      </c>
      <c r="AU206" s="17" t="s">
        <v>87</v>
      </c>
    </row>
    <row r="207" spans="2:65" s="12" customFormat="1">
      <c r="B207" s="149"/>
      <c r="D207" s="145" t="s">
        <v>150</v>
      </c>
      <c r="E207" s="150" t="s">
        <v>1</v>
      </c>
      <c r="F207" s="151" t="s">
        <v>1096</v>
      </c>
      <c r="H207" s="150" t="s">
        <v>1</v>
      </c>
      <c r="I207" s="152"/>
      <c r="L207" s="149"/>
      <c r="M207" s="153"/>
      <c r="T207" s="154"/>
      <c r="AT207" s="150" t="s">
        <v>150</v>
      </c>
      <c r="AU207" s="150" t="s">
        <v>87</v>
      </c>
      <c r="AV207" s="12" t="s">
        <v>85</v>
      </c>
      <c r="AW207" s="12" t="s">
        <v>33</v>
      </c>
      <c r="AX207" s="12" t="s">
        <v>77</v>
      </c>
      <c r="AY207" s="150" t="s">
        <v>136</v>
      </c>
    </row>
    <row r="208" spans="2:65" s="12" customFormat="1">
      <c r="B208" s="149"/>
      <c r="D208" s="145" t="s">
        <v>150</v>
      </c>
      <c r="E208" s="150" t="s">
        <v>1</v>
      </c>
      <c r="F208" s="151" t="s">
        <v>1097</v>
      </c>
      <c r="H208" s="150" t="s">
        <v>1</v>
      </c>
      <c r="I208" s="152"/>
      <c r="L208" s="149"/>
      <c r="M208" s="153"/>
      <c r="T208" s="154"/>
      <c r="AT208" s="150" t="s">
        <v>150</v>
      </c>
      <c r="AU208" s="150" t="s">
        <v>87</v>
      </c>
      <c r="AV208" s="12" t="s">
        <v>85</v>
      </c>
      <c r="AW208" s="12" t="s">
        <v>33</v>
      </c>
      <c r="AX208" s="12" t="s">
        <v>77</v>
      </c>
      <c r="AY208" s="150" t="s">
        <v>136</v>
      </c>
    </row>
    <row r="209" spans="2:65" s="13" customFormat="1">
      <c r="B209" s="155"/>
      <c r="D209" s="145" t="s">
        <v>150</v>
      </c>
      <c r="E209" s="156" t="s">
        <v>1</v>
      </c>
      <c r="F209" s="157" t="s">
        <v>1098</v>
      </c>
      <c r="H209" s="158">
        <v>14.384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" customFormat="1" ht="16.5" customHeight="1">
      <c r="B210" s="32"/>
      <c r="C210" s="132" t="s">
        <v>368</v>
      </c>
      <c r="D210" s="132" t="s">
        <v>142</v>
      </c>
      <c r="E210" s="133" t="s">
        <v>581</v>
      </c>
      <c r="F210" s="134" t="s">
        <v>582</v>
      </c>
      <c r="G210" s="135" t="s">
        <v>309</v>
      </c>
      <c r="H210" s="136">
        <v>9.59</v>
      </c>
      <c r="I210" s="137"/>
      <c r="J210" s="138">
        <f>ROUND(I210*H210,2)</f>
        <v>0</v>
      </c>
      <c r="K210" s="134" t="s">
        <v>146</v>
      </c>
      <c r="L210" s="32"/>
      <c r="M210" s="139" t="s">
        <v>1</v>
      </c>
      <c r="N210" s="140" t="s">
        <v>42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135</v>
      </c>
      <c r="AT210" s="143" t="s">
        <v>142</v>
      </c>
      <c r="AU210" s="143" t="s">
        <v>87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85</v>
      </c>
      <c r="BK210" s="144">
        <f>ROUND(I210*H210,2)</f>
        <v>0</v>
      </c>
      <c r="BL210" s="17" t="s">
        <v>135</v>
      </c>
      <c r="BM210" s="143" t="s">
        <v>1099</v>
      </c>
    </row>
    <row r="211" spans="2:65" s="1" customFormat="1">
      <c r="B211" s="32"/>
      <c r="D211" s="145" t="s">
        <v>149</v>
      </c>
      <c r="F211" s="146" t="s">
        <v>584</v>
      </c>
      <c r="I211" s="147"/>
      <c r="L211" s="32"/>
      <c r="M211" s="148"/>
      <c r="T211" s="56"/>
      <c r="AT211" s="17" t="s">
        <v>149</v>
      </c>
      <c r="AU211" s="17" t="s">
        <v>87</v>
      </c>
    </row>
    <row r="212" spans="2:65" s="13" customFormat="1">
      <c r="B212" s="155"/>
      <c r="D212" s="145" t="s">
        <v>150</v>
      </c>
      <c r="E212" s="156" t="s">
        <v>1</v>
      </c>
      <c r="F212" s="157" t="s">
        <v>1100</v>
      </c>
      <c r="H212" s="158">
        <v>9.59</v>
      </c>
      <c r="I212" s="159"/>
      <c r="L212" s="155"/>
      <c r="M212" s="160"/>
      <c r="T212" s="161"/>
      <c r="AT212" s="156" t="s">
        <v>150</v>
      </c>
      <c r="AU212" s="156" t="s">
        <v>87</v>
      </c>
      <c r="AV212" s="13" t="s">
        <v>87</v>
      </c>
      <c r="AW212" s="13" t="s">
        <v>33</v>
      </c>
      <c r="AX212" s="13" t="s">
        <v>85</v>
      </c>
      <c r="AY212" s="156" t="s">
        <v>136</v>
      </c>
    </row>
    <row r="213" spans="2:65" s="1" customFormat="1" ht="16.5" customHeight="1">
      <c r="B213" s="32"/>
      <c r="C213" s="132" t="s">
        <v>7</v>
      </c>
      <c r="D213" s="132" t="s">
        <v>142</v>
      </c>
      <c r="E213" s="133" t="s">
        <v>1101</v>
      </c>
      <c r="F213" s="134" t="s">
        <v>1102</v>
      </c>
      <c r="G213" s="135" t="s">
        <v>309</v>
      </c>
      <c r="H213" s="136">
        <v>0.4</v>
      </c>
      <c r="I213" s="137"/>
      <c r="J213" s="138">
        <f>ROUND(I213*H213,2)</f>
        <v>0</v>
      </c>
      <c r="K213" s="134" t="s">
        <v>146</v>
      </c>
      <c r="L213" s="32"/>
      <c r="M213" s="139" t="s">
        <v>1</v>
      </c>
      <c r="N213" s="140" t="s">
        <v>42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135</v>
      </c>
      <c r="AT213" s="143" t="s">
        <v>142</v>
      </c>
      <c r="AU213" s="143" t="s">
        <v>87</v>
      </c>
      <c r="AY213" s="17" t="s">
        <v>136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85</v>
      </c>
      <c r="BK213" s="144">
        <f>ROUND(I213*H213,2)</f>
        <v>0</v>
      </c>
      <c r="BL213" s="17" t="s">
        <v>135</v>
      </c>
      <c r="BM213" s="143" t="s">
        <v>1103</v>
      </c>
    </row>
    <row r="214" spans="2:65" s="1" customFormat="1" ht="19.2">
      <c r="B214" s="32"/>
      <c r="D214" s="145" t="s">
        <v>149</v>
      </c>
      <c r="F214" s="146" t="s">
        <v>1104</v>
      </c>
      <c r="I214" s="147"/>
      <c r="L214" s="32"/>
      <c r="M214" s="148"/>
      <c r="T214" s="56"/>
      <c r="AT214" s="17" t="s">
        <v>149</v>
      </c>
      <c r="AU214" s="17" t="s">
        <v>87</v>
      </c>
    </row>
    <row r="215" spans="2:65" s="12" customFormat="1">
      <c r="B215" s="149"/>
      <c r="D215" s="145" t="s">
        <v>150</v>
      </c>
      <c r="E215" s="150" t="s">
        <v>1</v>
      </c>
      <c r="F215" s="151" t="s">
        <v>1105</v>
      </c>
      <c r="H215" s="150" t="s">
        <v>1</v>
      </c>
      <c r="I215" s="152"/>
      <c r="L215" s="149"/>
      <c r="M215" s="153"/>
      <c r="T215" s="154"/>
      <c r="AT215" s="150" t="s">
        <v>150</v>
      </c>
      <c r="AU215" s="150" t="s">
        <v>87</v>
      </c>
      <c r="AV215" s="12" t="s">
        <v>85</v>
      </c>
      <c r="AW215" s="12" t="s">
        <v>33</v>
      </c>
      <c r="AX215" s="12" t="s">
        <v>77</v>
      </c>
      <c r="AY215" s="150" t="s">
        <v>136</v>
      </c>
    </row>
    <row r="216" spans="2:65" s="13" customFormat="1">
      <c r="B216" s="155"/>
      <c r="D216" s="145" t="s">
        <v>150</v>
      </c>
      <c r="E216" s="156" t="s">
        <v>1</v>
      </c>
      <c r="F216" s="157" t="s">
        <v>1106</v>
      </c>
      <c r="H216" s="158">
        <v>0.4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85</v>
      </c>
      <c r="AY216" s="156" t="s">
        <v>136</v>
      </c>
    </row>
    <row r="217" spans="2:65" s="1" customFormat="1" ht="16.5" customHeight="1">
      <c r="B217" s="32"/>
      <c r="C217" s="132" t="s">
        <v>380</v>
      </c>
      <c r="D217" s="132" t="s">
        <v>142</v>
      </c>
      <c r="E217" s="133" t="s">
        <v>1107</v>
      </c>
      <c r="F217" s="134" t="s">
        <v>1108</v>
      </c>
      <c r="G217" s="135" t="s">
        <v>250</v>
      </c>
      <c r="H217" s="136">
        <v>4</v>
      </c>
      <c r="I217" s="137"/>
      <c r="J217" s="138">
        <f>ROUND(I217*H217,2)</f>
        <v>0</v>
      </c>
      <c r="K217" s="134" t="s">
        <v>146</v>
      </c>
      <c r="L217" s="32"/>
      <c r="M217" s="139" t="s">
        <v>1</v>
      </c>
      <c r="N217" s="140" t="s">
        <v>42</v>
      </c>
      <c r="P217" s="141">
        <f>O217*H217</f>
        <v>0</v>
      </c>
      <c r="Q217" s="141">
        <v>6.3899999999999998E-3</v>
      </c>
      <c r="R217" s="141">
        <f>Q217*H217</f>
        <v>2.5559999999999999E-2</v>
      </c>
      <c r="S217" s="141">
        <v>0</v>
      </c>
      <c r="T217" s="142">
        <f>S217*H217</f>
        <v>0</v>
      </c>
      <c r="AR217" s="143" t="s">
        <v>135</v>
      </c>
      <c r="AT217" s="143" t="s">
        <v>142</v>
      </c>
      <c r="AU217" s="143" t="s">
        <v>87</v>
      </c>
      <c r="AY217" s="17" t="s">
        <v>136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85</v>
      </c>
      <c r="BK217" s="144">
        <f>ROUND(I217*H217,2)</f>
        <v>0</v>
      </c>
      <c r="BL217" s="17" t="s">
        <v>135</v>
      </c>
      <c r="BM217" s="143" t="s">
        <v>1109</v>
      </c>
    </row>
    <row r="218" spans="2:65" s="1" customFormat="1">
      <c r="B218" s="32"/>
      <c r="D218" s="145" t="s">
        <v>149</v>
      </c>
      <c r="F218" s="146" t="s">
        <v>1110</v>
      </c>
      <c r="I218" s="147"/>
      <c r="L218" s="32"/>
      <c r="M218" s="148"/>
      <c r="T218" s="56"/>
      <c r="AT218" s="17" t="s">
        <v>149</v>
      </c>
      <c r="AU218" s="17" t="s">
        <v>87</v>
      </c>
    </row>
    <row r="219" spans="2:65" s="13" customFormat="1">
      <c r="B219" s="155"/>
      <c r="D219" s="145" t="s">
        <v>150</v>
      </c>
      <c r="E219" s="156" t="s">
        <v>1</v>
      </c>
      <c r="F219" s="157" t="s">
        <v>1111</v>
      </c>
      <c r="H219" s="158">
        <v>4</v>
      </c>
      <c r="I219" s="159"/>
      <c r="L219" s="155"/>
      <c r="M219" s="160"/>
      <c r="T219" s="161"/>
      <c r="AT219" s="156" t="s">
        <v>150</v>
      </c>
      <c r="AU219" s="156" t="s">
        <v>87</v>
      </c>
      <c r="AV219" s="13" t="s">
        <v>87</v>
      </c>
      <c r="AW219" s="13" t="s">
        <v>33</v>
      </c>
      <c r="AX219" s="13" t="s">
        <v>85</v>
      </c>
      <c r="AY219" s="156" t="s">
        <v>136</v>
      </c>
    </row>
    <row r="220" spans="2:65" s="11" customFormat="1" ht="22.95" customHeight="1">
      <c r="B220" s="120"/>
      <c r="D220" s="121" t="s">
        <v>76</v>
      </c>
      <c r="E220" s="130" t="s">
        <v>189</v>
      </c>
      <c r="F220" s="130" t="s">
        <v>740</v>
      </c>
      <c r="I220" s="123"/>
      <c r="J220" s="131">
        <f>BK220</f>
        <v>0</v>
      </c>
      <c r="L220" s="120"/>
      <c r="M220" s="125"/>
      <c r="P220" s="126">
        <f>SUM(P221:P369)</f>
        <v>0</v>
      </c>
      <c r="R220" s="126">
        <f>SUM(R221:R369)</f>
        <v>2.73082314</v>
      </c>
      <c r="T220" s="127">
        <f>SUM(T221:T369)</f>
        <v>3.0823999999999998</v>
      </c>
      <c r="AR220" s="121" t="s">
        <v>85</v>
      </c>
      <c r="AT220" s="128" t="s">
        <v>76</v>
      </c>
      <c r="AU220" s="128" t="s">
        <v>85</v>
      </c>
      <c r="AY220" s="121" t="s">
        <v>136</v>
      </c>
      <c r="BK220" s="129">
        <f>SUM(BK221:BK369)</f>
        <v>0</v>
      </c>
    </row>
    <row r="221" spans="2:65" s="1" customFormat="1" ht="16.5" customHeight="1">
      <c r="B221" s="32"/>
      <c r="C221" s="132" t="s">
        <v>392</v>
      </c>
      <c r="D221" s="132" t="s">
        <v>142</v>
      </c>
      <c r="E221" s="133" t="s">
        <v>1112</v>
      </c>
      <c r="F221" s="134" t="s">
        <v>1113</v>
      </c>
      <c r="G221" s="135" t="s">
        <v>285</v>
      </c>
      <c r="H221" s="136">
        <v>68</v>
      </c>
      <c r="I221" s="137"/>
      <c r="J221" s="138">
        <f>ROUND(I221*H221,2)</f>
        <v>0</v>
      </c>
      <c r="K221" s="134" t="s">
        <v>146</v>
      </c>
      <c r="L221" s="32"/>
      <c r="M221" s="139" t="s">
        <v>1</v>
      </c>
      <c r="N221" s="140" t="s">
        <v>42</v>
      </c>
      <c r="P221" s="141">
        <f>O221*H221</f>
        <v>0</v>
      </c>
      <c r="Q221" s="141">
        <v>0</v>
      </c>
      <c r="R221" s="141">
        <f>Q221*H221</f>
        <v>0</v>
      </c>
      <c r="S221" s="141">
        <v>4.3999999999999997E-2</v>
      </c>
      <c r="T221" s="142">
        <f>S221*H221</f>
        <v>2.992</v>
      </c>
      <c r="AR221" s="143" t="s">
        <v>135</v>
      </c>
      <c r="AT221" s="143" t="s">
        <v>142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135</v>
      </c>
      <c r="BM221" s="143" t="s">
        <v>1114</v>
      </c>
    </row>
    <row r="222" spans="2:65" s="1" customFormat="1">
      <c r="B222" s="32"/>
      <c r="D222" s="145" t="s">
        <v>149</v>
      </c>
      <c r="F222" s="146" t="s">
        <v>1115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2" customFormat="1">
      <c r="B223" s="149"/>
      <c r="D223" s="145" t="s">
        <v>150</v>
      </c>
      <c r="E223" s="150" t="s">
        <v>1</v>
      </c>
      <c r="F223" s="151" t="s">
        <v>1116</v>
      </c>
      <c r="H223" s="150" t="s">
        <v>1</v>
      </c>
      <c r="I223" s="152"/>
      <c r="L223" s="149"/>
      <c r="M223" s="153"/>
      <c r="T223" s="154"/>
      <c r="AT223" s="150" t="s">
        <v>150</v>
      </c>
      <c r="AU223" s="150" t="s">
        <v>87</v>
      </c>
      <c r="AV223" s="12" t="s">
        <v>85</v>
      </c>
      <c r="AW223" s="12" t="s">
        <v>33</v>
      </c>
      <c r="AX223" s="12" t="s">
        <v>77</v>
      </c>
      <c r="AY223" s="150" t="s">
        <v>136</v>
      </c>
    </row>
    <row r="224" spans="2:65" s="13" customFormat="1">
      <c r="B224" s="155"/>
      <c r="D224" s="145" t="s">
        <v>150</v>
      </c>
      <c r="E224" s="156" t="s">
        <v>1</v>
      </c>
      <c r="F224" s="157" t="s">
        <v>1117</v>
      </c>
      <c r="H224" s="158">
        <v>68</v>
      </c>
      <c r="I224" s="159"/>
      <c r="L224" s="155"/>
      <c r="M224" s="160"/>
      <c r="T224" s="161"/>
      <c r="AT224" s="156" t="s">
        <v>150</v>
      </c>
      <c r="AU224" s="156" t="s">
        <v>87</v>
      </c>
      <c r="AV224" s="13" t="s">
        <v>87</v>
      </c>
      <c r="AW224" s="13" t="s">
        <v>33</v>
      </c>
      <c r="AX224" s="13" t="s">
        <v>85</v>
      </c>
      <c r="AY224" s="156" t="s">
        <v>136</v>
      </c>
    </row>
    <row r="225" spans="2:65" s="1" customFormat="1" ht="16.5" customHeight="1">
      <c r="B225" s="32"/>
      <c r="C225" s="132" t="s">
        <v>398</v>
      </c>
      <c r="D225" s="132" t="s">
        <v>142</v>
      </c>
      <c r="E225" s="133" t="s">
        <v>1118</v>
      </c>
      <c r="F225" s="134" t="s">
        <v>1119</v>
      </c>
      <c r="G225" s="135" t="s">
        <v>604</v>
      </c>
      <c r="H225" s="136">
        <v>2</v>
      </c>
      <c r="I225" s="137"/>
      <c r="J225" s="138">
        <f>ROUND(I225*H225,2)</f>
        <v>0</v>
      </c>
      <c r="K225" s="134" t="s">
        <v>146</v>
      </c>
      <c r="L225" s="32"/>
      <c r="M225" s="139" t="s">
        <v>1</v>
      </c>
      <c r="N225" s="140" t="s">
        <v>42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135</v>
      </c>
      <c r="AT225" s="143" t="s">
        <v>142</v>
      </c>
      <c r="AU225" s="143" t="s">
        <v>87</v>
      </c>
      <c r="AY225" s="17" t="s">
        <v>136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85</v>
      </c>
      <c r="BK225" s="144">
        <f>ROUND(I225*H225,2)</f>
        <v>0</v>
      </c>
      <c r="BL225" s="17" t="s">
        <v>135</v>
      </c>
      <c r="BM225" s="143" t="s">
        <v>1120</v>
      </c>
    </row>
    <row r="226" spans="2:65" s="1" customFormat="1" ht="19.2">
      <c r="B226" s="32"/>
      <c r="D226" s="145" t="s">
        <v>149</v>
      </c>
      <c r="F226" s="146" t="s">
        <v>1121</v>
      </c>
      <c r="I226" s="147"/>
      <c r="L226" s="32"/>
      <c r="M226" s="148"/>
      <c r="T226" s="56"/>
      <c r="AT226" s="17" t="s">
        <v>149</v>
      </c>
      <c r="AU226" s="17" t="s">
        <v>87</v>
      </c>
    </row>
    <row r="227" spans="2:65" s="13" customFormat="1">
      <c r="B227" s="155"/>
      <c r="D227" s="145" t="s">
        <v>150</v>
      </c>
      <c r="E227" s="156" t="s">
        <v>1</v>
      </c>
      <c r="F227" s="157" t="s">
        <v>1122</v>
      </c>
      <c r="H227" s="158">
        <v>1</v>
      </c>
      <c r="I227" s="159"/>
      <c r="L227" s="155"/>
      <c r="M227" s="160"/>
      <c r="T227" s="161"/>
      <c r="AT227" s="156" t="s">
        <v>150</v>
      </c>
      <c r="AU227" s="156" t="s">
        <v>87</v>
      </c>
      <c r="AV227" s="13" t="s">
        <v>87</v>
      </c>
      <c r="AW227" s="13" t="s">
        <v>33</v>
      </c>
      <c r="AX227" s="13" t="s">
        <v>77</v>
      </c>
      <c r="AY227" s="156" t="s">
        <v>136</v>
      </c>
    </row>
    <row r="228" spans="2:65" s="13" customFormat="1">
      <c r="B228" s="155"/>
      <c r="D228" s="145" t="s">
        <v>150</v>
      </c>
      <c r="E228" s="156" t="s">
        <v>1</v>
      </c>
      <c r="F228" s="157" t="s">
        <v>1123</v>
      </c>
      <c r="H228" s="158">
        <v>1</v>
      </c>
      <c r="I228" s="159"/>
      <c r="L228" s="155"/>
      <c r="M228" s="160"/>
      <c r="T228" s="161"/>
      <c r="AT228" s="156" t="s">
        <v>150</v>
      </c>
      <c r="AU228" s="156" t="s">
        <v>87</v>
      </c>
      <c r="AV228" s="13" t="s">
        <v>87</v>
      </c>
      <c r="AW228" s="13" t="s">
        <v>33</v>
      </c>
      <c r="AX228" s="13" t="s">
        <v>77</v>
      </c>
      <c r="AY228" s="156" t="s">
        <v>136</v>
      </c>
    </row>
    <row r="229" spans="2:65" s="14" customFormat="1">
      <c r="B229" s="165"/>
      <c r="D229" s="145" t="s">
        <v>150</v>
      </c>
      <c r="E229" s="166" t="s">
        <v>1</v>
      </c>
      <c r="F229" s="167" t="s">
        <v>277</v>
      </c>
      <c r="H229" s="168">
        <v>2</v>
      </c>
      <c r="I229" s="169"/>
      <c r="L229" s="165"/>
      <c r="M229" s="170"/>
      <c r="T229" s="171"/>
      <c r="AT229" s="166" t="s">
        <v>150</v>
      </c>
      <c r="AU229" s="166" t="s">
        <v>87</v>
      </c>
      <c r="AV229" s="14" t="s">
        <v>135</v>
      </c>
      <c r="AW229" s="14" t="s">
        <v>33</v>
      </c>
      <c r="AX229" s="14" t="s">
        <v>85</v>
      </c>
      <c r="AY229" s="166" t="s">
        <v>136</v>
      </c>
    </row>
    <row r="230" spans="2:65" s="1" customFormat="1" ht="16.5" customHeight="1">
      <c r="B230" s="32"/>
      <c r="C230" s="172" t="s">
        <v>405</v>
      </c>
      <c r="D230" s="172" t="s">
        <v>420</v>
      </c>
      <c r="E230" s="173" t="s">
        <v>1124</v>
      </c>
      <c r="F230" s="174" t="s">
        <v>1125</v>
      </c>
      <c r="G230" s="175" t="s">
        <v>604</v>
      </c>
      <c r="H230" s="176">
        <v>1</v>
      </c>
      <c r="I230" s="177"/>
      <c r="J230" s="178">
        <f>ROUND(I230*H230,2)</f>
        <v>0</v>
      </c>
      <c r="K230" s="174" t="s">
        <v>1</v>
      </c>
      <c r="L230" s="179"/>
      <c r="M230" s="180" t="s">
        <v>1</v>
      </c>
      <c r="N230" s="181" t="s">
        <v>42</v>
      </c>
      <c r="P230" s="141">
        <f>O230*H230</f>
        <v>0</v>
      </c>
      <c r="Q230" s="141">
        <v>5.8500000000000002E-3</v>
      </c>
      <c r="R230" s="141">
        <f>Q230*H230</f>
        <v>5.8500000000000002E-3</v>
      </c>
      <c r="S230" s="141">
        <v>0</v>
      </c>
      <c r="T230" s="142">
        <f>S230*H230</f>
        <v>0</v>
      </c>
      <c r="AR230" s="143" t="s">
        <v>189</v>
      </c>
      <c r="AT230" s="143" t="s">
        <v>420</v>
      </c>
      <c r="AU230" s="143" t="s">
        <v>87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85</v>
      </c>
      <c r="BK230" s="144">
        <f>ROUND(I230*H230,2)</f>
        <v>0</v>
      </c>
      <c r="BL230" s="17" t="s">
        <v>135</v>
      </c>
      <c r="BM230" s="143" t="s">
        <v>1126</v>
      </c>
    </row>
    <row r="231" spans="2:65" s="1" customFormat="1">
      <c r="B231" s="32"/>
      <c r="D231" s="145" t="s">
        <v>149</v>
      </c>
      <c r="F231" s="146" t="s">
        <v>1125</v>
      </c>
      <c r="I231" s="147"/>
      <c r="L231" s="32"/>
      <c r="M231" s="148"/>
      <c r="T231" s="56"/>
      <c r="AT231" s="17" t="s">
        <v>149</v>
      </c>
      <c r="AU231" s="17" t="s">
        <v>87</v>
      </c>
    </row>
    <row r="232" spans="2:65" s="13" customFormat="1">
      <c r="B232" s="155"/>
      <c r="D232" s="145" t="s">
        <v>150</v>
      </c>
      <c r="E232" s="156" t="s">
        <v>1</v>
      </c>
      <c r="F232" s="157" t="s">
        <v>1127</v>
      </c>
      <c r="H232" s="158">
        <v>1</v>
      </c>
      <c r="I232" s="159"/>
      <c r="L232" s="155"/>
      <c r="M232" s="160"/>
      <c r="T232" s="161"/>
      <c r="AT232" s="156" t="s">
        <v>150</v>
      </c>
      <c r="AU232" s="156" t="s">
        <v>87</v>
      </c>
      <c r="AV232" s="13" t="s">
        <v>87</v>
      </c>
      <c r="AW232" s="13" t="s">
        <v>33</v>
      </c>
      <c r="AX232" s="13" t="s">
        <v>85</v>
      </c>
      <c r="AY232" s="156" t="s">
        <v>136</v>
      </c>
    </row>
    <row r="233" spans="2:65" s="1" customFormat="1" ht="16.5" customHeight="1">
      <c r="B233" s="32"/>
      <c r="C233" s="172" t="s">
        <v>412</v>
      </c>
      <c r="D233" s="172" t="s">
        <v>420</v>
      </c>
      <c r="E233" s="173" t="s">
        <v>1128</v>
      </c>
      <c r="F233" s="174" t="s">
        <v>1129</v>
      </c>
      <c r="G233" s="175" t="s">
        <v>604</v>
      </c>
      <c r="H233" s="176">
        <v>1</v>
      </c>
      <c r="I233" s="177"/>
      <c r="J233" s="178">
        <f>ROUND(I233*H233,2)</f>
        <v>0</v>
      </c>
      <c r="K233" s="174" t="s">
        <v>1</v>
      </c>
      <c r="L233" s="179"/>
      <c r="M233" s="180" t="s">
        <v>1</v>
      </c>
      <c r="N233" s="181" t="s">
        <v>42</v>
      </c>
      <c r="P233" s="141">
        <f>O233*H233</f>
        <v>0</v>
      </c>
      <c r="Q233" s="141">
        <v>7.6400000000000001E-3</v>
      </c>
      <c r="R233" s="141">
        <f>Q233*H233</f>
        <v>7.6400000000000001E-3</v>
      </c>
      <c r="S233" s="141">
        <v>0</v>
      </c>
      <c r="T233" s="142">
        <f>S233*H233</f>
        <v>0</v>
      </c>
      <c r="AR233" s="143" t="s">
        <v>189</v>
      </c>
      <c r="AT233" s="143" t="s">
        <v>420</v>
      </c>
      <c r="AU233" s="143" t="s">
        <v>87</v>
      </c>
      <c r="AY233" s="17" t="s">
        <v>136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85</v>
      </c>
      <c r="BK233" s="144">
        <f>ROUND(I233*H233,2)</f>
        <v>0</v>
      </c>
      <c r="BL233" s="17" t="s">
        <v>135</v>
      </c>
      <c r="BM233" s="143" t="s">
        <v>1130</v>
      </c>
    </row>
    <row r="234" spans="2:65" s="1" customFormat="1">
      <c r="B234" s="32"/>
      <c r="D234" s="145" t="s">
        <v>149</v>
      </c>
      <c r="F234" s="146" t="s">
        <v>1129</v>
      </c>
      <c r="I234" s="147"/>
      <c r="L234" s="32"/>
      <c r="M234" s="148"/>
      <c r="T234" s="56"/>
      <c r="AT234" s="17" t="s">
        <v>149</v>
      </c>
      <c r="AU234" s="17" t="s">
        <v>87</v>
      </c>
    </row>
    <row r="235" spans="2:65" s="13" customFormat="1">
      <c r="B235" s="155"/>
      <c r="D235" s="145" t="s">
        <v>150</v>
      </c>
      <c r="E235" s="156" t="s">
        <v>1</v>
      </c>
      <c r="F235" s="157" t="s">
        <v>1127</v>
      </c>
      <c r="H235" s="158">
        <v>1</v>
      </c>
      <c r="I235" s="159"/>
      <c r="L235" s="155"/>
      <c r="M235" s="160"/>
      <c r="T235" s="161"/>
      <c r="AT235" s="156" t="s">
        <v>150</v>
      </c>
      <c r="AU235" s="156" t="s">
        <v>87</v>
      </c>
      <c r="AV235" s="13" t="s">
        <v>87</v>
      </c>
      <c r="AW235" s="13" t="s">
        <v>33</v>
      </c>
      <c r="AX235" s="13" t="s">
        <v>85</v>
      </c>
      <c r="AY235" s="156" t="s">
        <v>136</v>
      </c>
    </row>
    <row r="236" spans="2:65" s="1" customFormat="1" ht="16.5" customHeight="1">
      <c r="B236" s="32"/>
      <c r="C236" s="132" t="s">
        <v>419</v>
      </c>
      <c r="D236" s="132" t="s">
        <v>142</v>
      </c>
      <c r="E236" s="133" t="s">
        <v>1131</v>
      </c>
      <c r="F236" s="134" t="s">
        <v>1132</v>
      </c>
      <c r="G236" s="135" t="s">
        <v>604</v>
      </c>
      <c r="H236" s="136">
        <v>1</v>
      </c>
      <c r="I236" s="137"/>
      <c r="J236" s="138">
        <f>ROUND(I236*H236,2)</f>
        <v>0</v>
      </c>
      <c r="K236" s="134" t="s">
        <v>146</v>
      </c>
      <c r="L236" s="32"/>
      <c r="M236" s="139" t="s">
        <v>1</v>
      </c>
      <c r="N236" s="140" t="s">
        <v>42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135</v>
      </c>
      <c r="AT236" s="143" t="s">
        <v>142</v>
      </c>
      <c r="AU236" s="143" t="s">
        <v>87</v>
      </c>
      <c r="AY236" s="17" t="s">
        <v>136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85</v>
      </c>
      <c r="BK236" s="144">
        <f>ROUND(I236*H236,2)</f>
        <v>0</v>
      </c>
      <c r="BL236" s="17" t="s">
        <v>135</v>
      </c>
      <c r="BM236" s="143" t="s">
        <v>1133</v>
      </c>
    </row>
    <row r="237" spans="2:65" s="1" customFormat="1" ht="19.2">
      <c r="B237" s="32"/>
      <c r="D237" s="145" t="s">
        <v>149</v>
      </c>
      <c r="F237" s="146" t="s">
        <v>1134</v>
      </c>
      <c r="I237" s="147"/>
      <c r="L237" s="32"/>
      <c r="M237" s="148"/>
      <c r="T237" s="56"/>
      <c r="AT237" s="17" t="s">
        <v>149</v>
      </c>
      <c r="AU237" s="17" t="s">
        <v>87</v>
      </c>
    </row>
    <row r="238" spans="2:65" s="13" customFormat="1">
      <c r="B238" s="155"/>
      <c r="D238" s="145" t="s">
        <v>150</v>
      </c>
      <c r="E238" s="156" t="s">
        <v>1</v>
      </c>
      <c r="F238" s="157" t="s">
        <v>1135</v>
      </c>
      <c r="H238" s="158">
        <v>1</v>
      </c>
      <c r="I238" s="159"/>
      <c r="L238" s="155"/>
      <c r="M238" s="160"/>
      <c r="T238" s="161"/>
      <c r="AT238" s="156" t="s">
        <v>150</v>
      </c>
      <c r="AU238" s="156" t="s">
        <v>87</v>
      </c>
      <c r="AV238" s="13" t="s">
        <v>87</v>
      </c>
      <c r="AW238" s="13" t="s">
        <v>33</v>
      </c>
      <c r="AX238" s="13" t="s">
        <v>85</v>
      </c>
      <c r="AY238" s="156" t="s">
        <v>136</v>
      </c>
    </row>
    <row r="239" spans="2:65" s="1" customFormat="1" ht="16.5" customHeight="1">
      <c r="B239" s="32"/>
      <c r="C239" s="172" t="s">
        <v>427</v>
      </c>
      <c r="D239" s="172" t="s">
        <v>420</v>
      </c>
      <c r="E239" s="173" t="s">
        <v>1136</v>
      </c>
      <c r="F239" s="174" t="s">
        <v>1137</v>
      </c>
      <c r="G239" s="175" t="s">
        <v>604</v>
      </c>
      <c r="H239" s="176">
        <v>1</v>
      </c>
      <c r="I239" s="177"/>
      <c r="J239" s="178">
        <f>ROUND(I239*H239,2)</f>
        <v>0</v>
      </c>
      <c r="K239" s="174" t="s">
        <v>1</v>
      </c>
      <c r="L239" s="179"/>
      <c r="M239" s="180" t="s">
        <v>1</v>
      </c>
      <c r="N239" s="181" t="s">
        <v>42</v>
      </c>
      <c r="P239" s="141">
        <f>O239*H239</f>
        <v>0</v>
      </c>
      <c r="Q239" s="141">
        <v>1.0999999999999999E-2</v>
      </c>
      <c r="R239" s="141">
        <f>Q239*H239</f>
        <v>1.0999999999999999E-2</v>
      </c>
      <c r="S239" s="141">
        <v>0</v>
      </c>
      <c r="T239" s="142">
        <f>S239*H239</f>
        <v>0</v>
      </c>
      <c r="AR239" s="143" t="s">
        <v>189</v>
      </c>
      <c r="AT239" s="143" t="s">
        <v>420</v>
      </c>
      <c r="AU239" s="143" t="s">
        <v>87</v>
      </c>
      <c r="AY239" s="17" t="s">
        <v>136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85</v>
      </c>
      <c r="BK239" s="144">
        <f>ROUND(I239*H239,2)</f>
        <v>0</v>
      </c>
      <c r="BL239" s="17" t="s">
        <v>135</v>
      </c>
      <c r="BM239" s="143" t="s">
        <v>1138</v>
      </c>
    </row>
    <row r="240" spans="2:65" s="1" customFormat="1">
      <c r="B240" s="32"/>
      <c r="D240" s="145" t="s">
        <v>149</v>
      </c>
      <c r="F240" s="146" t="s">
        <v>1137</v>
      </c>
      <c r="I240" s="147"/>
      <c r="L240" s="32"/>
      <c r="M240" s="148"/>
      <c r="T240" s="56"/>
      <c r="AT240" s="17" t="s">
        <v>149</v>
      </c>
      <c r="AU240" s="17" t="s">
        <v>87</v>
      </c>
    </row>
    <row r="241" spans="2:65" s="13" customFormat="1">
      <c r="B241" s="155"/>
      <c r="D241" s="145" t="s">
        <v>150</v>
      </c>
      <c r="E241" s="156" t="s">
        <v>1</v>
      </c>
      <c r="F241" s="157" t="s">
        <v>1127</v>
      </c>
      <c r="H241" s="158">
        <v>1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" customFormat="1" ht="16.5" customHeight="1">
      <c r="B242" s="32"/>
      <c r="C242" s="132" t="s">
        <v>444</v>
      </c>
      <c r="D242" s="132" t="s">
        <v>142</v>
      </c>
      <c r="E242" s="133" t="s">
        <v>1139</v>
      </c>
      <c r="F242" s="134" t="s">
        <v>1140</v>
      </c>
      <c r="G242" s="135" t="s">
        <v>604</v>
      </c>
      <c r="H242" s="136">
        <v>1</v>
      </c>
      <c r="I242" s="137"/>
      <c r="J242" s="138">
        <f>ROUND(I242*H242,2)</f>
        <v>0</v>
      </c>
      <c r="K242" s="134" t="s">
        <v>146</v>
      </c>
      <c r="L242" s="32"/>
      <c r="M242" s="139" t="s">
        <v>1</v>
      </c>
      <c r="N242" s="140" t="s">
        <v>42</v>
      </c>
      <c r="P242" s="141">
        <f>O242*H242</f>
        <v>0</v>
      </c>
      <c r="Q242" s="141">
        <v>1.7099999999999999E-3</v>
      </c>
      <c r="R242" s="141">
        <f>Q242*H242</f>
        <v>1.7099999999999999E-3</v>
      </c>
      <c r="S242" s="141">
        <v>0</v>
      </c>
      <c r="T242" s="142">
        <f>S242*H242</f>
        <v>0</v>
      </c>
      <c r="AR242" s="143" t="s">
        <v>135</v>
      </c>
      <c r="AT242" s="143" t="s">
        <v>142</v>
      </c>
      <c r="AU242" s="143" t="s">
        <v>87</v>
      </c>
      <c r="AY242" s="17" t="s">
        <v>136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85</v>
      </c>
      <c r="BK242" s="144">
        <f>ROUND(I242*H242,2)</f>
        <v>0</v>
      </c>
      <c r="BL242" s="17" t="s">
        <v>135</v>
      </c>
      <c r="BM242" s="143" t="s">
        <v>1141</v>
      </c>
    </row>
    <row r="243" spans="2:65" s="1" customFormat="1" ht="19.2">
      <c r="B243" s="32"/>
      <c r="D243" s="145" t="s">
        <v>149</v>
      </c>
      <c r="F243" s="146" t="s">
        <v>1142</v>
      </c>
      <c r="I243" s="147"/>
      <c r="L243" s="32"/>
      <c r="M243" s="148"/>
      <c r="T243" s="56"/>
      <c r="AT243" s="17" t="s">
        <v>149</v>
      </c>
      <c r="AU243" s="17" t="s">
        <v>87</v>
      </c>
    </row>
    <row r="244" spans="2:65" s="13" customFormat="1">
      <c r="B244" s="155"/>
      <c r="D244" s="145" t="s">
        <v>150</v>
      </c>
      <c r="E244" s="156" t="s">
        <v>1</v>
      </c>
      <c r="F244" s="157" t="s">
        <v>1143</v>
      </c>
      <c r="H244" s="158">
        <v>1</v>
      </c>
      <c r="I244" s="159"/>
      <c r="L244" s="155"/>
      <c r="M244" s="160"/>
      <c r="T244" s="161"/>
      <c r="AT244" s="156" t="s">
        <v>150</v>
      </c>
      <c r="AU244" s="156" t="s">
        <v>87</v>
      </c>
      <c r="AV244" s="13" t="s">
        <v>87</v>
      </c>
      <c r="AW244" s="13" t="s">
        <v>33</v>
      </c>
      <c r="AX244" s="13" t="s">
        <v>85</v>
      </c>
      <c r="AY244" s="156" t="s">
        <v>136</v>
      </c>
    </row>
    <row r="245" spans="2:65" s="1" customFormat="1" ht="24.15" customHeight="1">
      <c r="B245" s="32"/>
      <c r="C245" s="172" t="s">
        <v>458</v>
      </c>
      <c r="D245" s="172" t="s">
        <v>420</v>
      </c>
      <c r="E245" s="173" t="s">
        <v>1144</v>
      </c>
      <c r="F245" s="174" t="s">
        <v>1145</v>
      </c>
      <c r="G245" s="175" t="s">
        <v>604</v>
      </c>
      <c r="H245" s="176">
        <v>1</v>
      </c>
      <c r="I245" s="177"/>
      <c r="J245" s="178">
        <f>ROUND(I245*H245,2)</f>
        <v>0</v>
      </c>
      <c r="K245" s="174" t="s">
        <v>1</v>
      </c>
      <c r="L245" s="179"/>
      <c r="M245" s="180" t="s">
        <v>1</v>
      </c>
      <c r="N245" s="181" t="s">
        <v>42</v>
      </c>
      <c r="P245" s="141">
        <f>O245*H245</f>
        <v>0</v>
      </c>
      <c r="Q245" s="141">
        <v>1.55E-2</v>
      </c>
      <c r="R245" s="141">
        <f>Q245*H245</f>
        <v>1.55E-2</v>
      </c>
      <c r="S245" s="141">
        <v>0</v>
      </c>
      <c r="T245" s="142">
        <f>S245*H245</f>
        <v>0</v>
      </c>
      <c r="AR245" s="143" t="s">
        <v>189</v>
      </c>
      <c r="AT245" s="143" t="s">
        <v>420</v>
      </c>
      <c r="AU245" s="143" t="s">
        <v>87</v>
      </c>
      <c r="AY245" s="17" t="s">
        <v>136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85</v>
      </c>
      <c r="BK245" s="144">
        <f>ROUND(I245*H245,2)</f>
        <v>0</v>
      </c>
      <c r="BL245" s="17" t="s">
        <v>135</v>
      </c>
      <c r="BM245" s="143" t="s">
        <v>1146</v>
      </c>
    </row>
    <row r="246" spans="2:65" s="1" customFormat="1">
      <c r="B246" s="32"/>
      <c r="D246" s="145" t="s">
        <v>149</v>
      </c>
      <c r="F246" s="146" t="s">
        <v>1145</v>
      </c>
      <c r="I246" s="147"/>
      <c r="L246" s="32"/>
      <c r="M246" s="148"/>
      <c r="T246" s="56"/>
      <c r="AT246" s="17" t="s">
        <v>149</v>
      </c>
      <c r="AU246" s="17" t="s">
        <v>87</v>
      </c>
    </row>
    <row r="247" spans="2:65" s="13" customFormat="1">
      <c r="B247" s="155"/>
      <c r="D247" s="145" t="s">
        <v>150</v>
      </c>
      <c r="E247" s="156" t="s">
        <v>1</v>
      </c>
      <c r="F247" s="157" t="s">
        <v>1147</v>
      </c>
      <c r="H247" s="158">
        <v>1</v>
      </c>
      <c r="I247" s="159"/>
      <c r="L247" s="155"/>
      <c r="M247" s="160"/>
      <c r="T247" s="161"/>
      <c r="AT247" s="156" t="s">
        <v>150</v>
      </c>
      <c r="AU247" s="156" t="s">
        <v>87</v>
      </c>
      <c r="AV247" s="13" t="s">
        <v>87</v>
      </c>
      <c r="AW247" s="13" t="s">
        <v>33</v>
      </c>
      <c r="AX247" s="13" t="s">
        <v>85</v>
      </c>
      <c r="AY247" s="156" t="s">
        <v>136</v>
      </c>
    </row>
    <row r="248" spans="2:65" s="1" customFormat="1" ht="16.5" customHeight="1">
      <c r="B248" s="32"/>
      <c r="C248" s="132" t="s">
        <v>464</v>
      </c>
      <c r="D248" s="132" t="s">
        <v>142</v>
      </c>
      <c r="E248" s="133" t="s">
        <v>1148</v>
      </c>
      <c r="F248" s="134" t="s">
        <v>1149</v>
      </c>
      <c r="G248" s="135" t="s">
        <v>604</v>
      </c>
      <c r="H248" s="136">
        <v>2</v>
      </c>
      <c r="I248" s="137"/>
      <c r="J248" s="138">
        <f>ROUND(I248*H248,2)</f>
        <v>0</v>
      </c>
      <c r="K248" s="134" t="s">
        <v>146</v>
      </c>
      <c r="L248" s="32"/>
      <c r="M248" s="139" t="s">
        <v>1</v>
      </c>
      <c r="N248" s="140" t="s">
        <v>42</v>
      </c>
      <c r="P248" s="141">
        <f>O248*H248</f>
        <v>0</v>
      </c>
      <c r="Q248" s="141">
        <v>1.67E-3</v>
      </c>
      <c r="R248" s="141">
        <f>Q248*H248</f>
        <v>3.3400000000000001E-3</v>
      </c>
      <c r="S248" s="141">
        <v>0</v>
      </c>
      <c r="T248" s="142">
        <f>S248*H248</f>
        <v>0</v>
      </c>
      <c r="AR248" s="143" t="s">
        <v>135</v>
      </c>
      <c r="AT248" s="143" t="s">
        <v>142</v>
      </c>
      <c r="AU248" s="143" t="s">
        <v>87</v>
      </c>
      <c r="AY248" s="17" t="s">
        <v>136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85</v>
      </c>
      <c r="BK248" s="144">
        <f>ROUND(I248*H248,2)</f>
        <v>0</v>
      </c>
      <c r="BL248" s="17" t="s">
        <v>135</v>
      </c>
      <c r="BM248" s="143" t="s">
        <v>1150</v>
      </c>
    </row>
    <row r="249" spans="2:65" s="1" customFormat="1" ht="19.2">
      <c r="B249" s="32"/>
      <c r="D249" s="145" t="s">
        <v>149</v>
      </c>
      <c r="F249" s="146" t="s">
        <v>1151</v>
      </c>
      <c r="I249" s="147"/>
      <c r="L249" s="32"/>
      <c r="M249" s="148"/>
      <c r="T249" s="56"/>
      <c r="AT249" s="17" t="s">
        <v>149</v>
      </c>
      <c r="AU249" s="17" t="s">
        <v>87</v>
      </c>
    </row>
    <row r="250" spans="2:65" s="13" customFormat="1">
      <c r="B250" s="155"/>
      <c r="D250" s="145" t="s">
        <v>150</v>
      </c>
      <c r="E250" s="156" t="s">
        <v>1</v>
      </c>
      <c r="F250" s="157" t="s">
        <v>1152</v>
      </c>
      <c r="H250" s="158">
        <v>1</v>
      </c>
      <c r="I250" s="159"/>
      <c r="L250" s="155"/>
      <c r="M250" s="160"/>
      <c r="T250" s="161"/>
      <c r="AT250" s="156" t="s">
        <v>150</v>
      </c>
      <c r="AU250" s="156" t="s">
        <v>87</v>
      </c>
      <c r="AV250" s="13" t="s">
        <v>87</v>
      </c>
      <c r="AW250" s="13" t="s">
        <v>33</v>
      </c>
      <c r="AX250" s="13" t="s">
        <v>77</v>
      </c>
      <c r="AY250" s="156" t="s">
        <v>136</v>
      </c>
    </row>
    <row r="251" spans="2:65" s="13" customFormat="1">
      <c r="B251" s="155"/>
      <c r="D251" s="145" t="s">
        <v>150</v>
      </c>
      <c r="E251" s="156" t="s">
        <v>1</v>
      </c>
      <c r="F251" s="157" t="s">
        <v>1153</v>
      </c>
      <c r="H251" s="158">
        <v>1</v>
      </c>
      <c r="I251" s="159"/>
      <c r="L251" s="155"/>
      <c r="M251" s="160"/>
      <c r="T251" s="161"/>
      <c r="AT251" s="156" t="s">
        <v>150</v>
      </c>
      <c r="AU251" s="156" t="s">
        <v>87</v>
      </c>
      <c r="AV251" s="13" t="s">
        <v>87</v>
      </c>
      <c r="AW251" s="13" t="s">
        <v>33</v>
      </c>
      <c r="AX251" s="13" t="s">
        <v>77</v>
      </c>
      <c r="AY251" s="156" t="s">
        <v>136</v>
      </c>
    </row>
    <row r="252" spans="2:65" s="14" customFormat="1">
      <c r="B252" s="165"/>
      <c r="D252" s="145" t="s">
        <v>150</v>
      </c>
      <c r="E252" s="166" t="s">
        <v>1</v>
      </c>
      <c r="F252" s="167" t="s">
        <v>277</v>
      </c>
      <c r="H252" s="168">
        <v>2</v>
      </c>
      <c r="I252" s="169"/>
      <c r="L252" s="165"/>
      <c r="M252" s="170"/>
      <c r="T252" s="171"/>
      <c r="AT252" s="166" t="s">
        <v>150</v>
      </c>
      <c r="AU252" s="166" t="s">
        <v>87</v>
      </c>
      <c r="AV252" s="14" t="s">
        <v>135</v>
      </c>
      <c r="AW252" s="14" t="s">
        <v>33</v>
      </c>
      <c r="AX252" s="14" t="s">
        <v>85</v>
      </c>
      <c r="AY252" s="166" t="s">
        <v>136</v>
      </c>
    </row>
    <row r="253" spans="2:65" s="1" customFormat="1" ht="16.5" customHeight="1">
      <c r="B253" s="32"/>
      <c r="C253" s="172" t="s">
        <v>469</v>
      </c>
      <c r="D253" s="172" t="s">
        <v>420</v>
      </c>
      <c r="E253" s="173" t="s">
        <v>1154</v>
      </c>
      <c r="F253" s="174" t="s">
        <v>1155</v>
      </c>
      <c r="G253" s="175" t="s">
        <v>604</v>
      </c>
      <c r="H253" s="176">
        <v>1</v>
      </c>
      <c r="I253" s="177"/>
      <c r="J253" s="178">
        <f>ROUND(I253*H253,2)</f>
        <v>0</v>
      </c>
      <c r="K253" s="174" t="s">
        <v>1</v>
      </c>
      <c r="L253" s="179"/>
      <c r="M253" s="180" t="s">
        <v>1</v>
      </c>
      <c r="N253" s="181" t="s">
        <v>42</v>
      </c>
      <c r="P253" s="141">
        <f>O253*H253</f>
        <v>0</v>
      </c>
      <c r="Q253" s="141">
        <v>1.34E-2</v>
      </c>
      <c r="R253" s="141">
        <f>Q253*H253</f>
        <v>1.34E-2</v>
      </c>
      <c r="S253" s="141">
        <v>0</v>
      </c>
      <c r="T253" s="142">
        <f>S253*H253</f>
        <v>0</v>
      </c>
      <c r="AR253" s="143" t="s">
        <v>189</v>
      </c>
      <c r="AT253" s="143" t="s">
        <v>420</v>
      </c>
      <c r="AU253" s="143" t="s">
        <v>87</v>
      </c>
      <c r="AY253" s="17" t="s">
        <v>136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85</v>
      </c>
      <c r="BK253" s="144">
        <f>ROUND(I253*H253,2)</f>
        <v>0</v>
      </c>
      <c r="BL253" s="17" t="s">
        <v>135</v>
      </c>
      <c r="BM253" s="143" t="s">
        <v>1156</v>
      </c>
    </row>
    <row r="254" spans="2:65" s="1" customFormat="1">
      <c r="B254" s="32"/>
      <c r="D254" s="145" t="s">
        <v>149</v>
      </c>
      <c r="F254" s="146" t="s">
        <v>1155</v>
      </c>
      <c r="I254" s="147"/>
      <c r="L254" s="32"/>
      <c r="M254" s="148"/>
      <c r="T254" s="56"/>
      <c r="AT254" s="17" t="s">
        <v>149</v>
      </c>
      <c r="AU254" s="17" t="s">
        <v>87</v>
      </c>
    </row>
    <row r="255" spans="2:65" s="13" customFormat="1">
      <c r="B255" s="155"/>
      <c r="D255" s="145" t="s">
        <v>150</v>
      </c>
      <c r="E255" s="156" t="s">
        <v>1</v>
      </c>
      <c r="F255" s="157" t="s">
        <v>1157</v>
      </c>
      <c r="H255" s="158">
        <v>1</v>
      </c>
      <c r="I255" s="159"/>
      <c r="L255" s="155"/>
      <c r="M255" s="160"/>
      <c r="T255" s="161"/>
      <c r="AT255" s="156" t="s">
        <v>150</v>
      </c>
      <c r="AU255" s="156" t="s">
        <v>87</v>
      </c>
      <c r="AV255" s="13" t="s">
        <v>87</v>
      </c>
      <c r="AW255" s="13" t="s">
        <v>33</v>
      </c>
      <c r="AX255" s="13" t="s">
        <v>85</v>
      </c>
      <c r="AY255" s="156" t="s">
        <v>136</v>
      </c>
    </row>
    <row r="256" spans="2:65" s="1" customFormat="1" ht="16.5" customHeight="1">
      <c r="B256" s="32"/>
      <c r="C256" s="172" t="s">
        <v>475</v>
      </c>
      <c r="D256" s="172" t="s">
        <v>420</v>
      </c>
      <c r="E256" s="173" t="s">
        <v>1158</v>
      </c>
      <c r="F256" s="174" t="s">
        <v>1159</v>
      </c>
      <c r="G256" s="175" t="s">
        <v>604</v>
      </c>
      <c r="H256" s="176">
        <v>1</v>
      </c>
      <c r="I256" s="177"/>
      <c r="J256" s="178">
        <f>ROUND(I256*H256,2)</f>
        <v>0</v>
      </c>
      <c r="K256" s="174" t="s">
        <v>1</v>
      </c>
      <c r="L256" s="179"/>
      <c r="M256" s="180" t="s">
        <v>1</v>
      </c>
      <c r="N256" s="181" t="s">
        <v>42</v>
      </c>
      <c r="P256" s="141">
        <f>O256*H256</f>
        <v>0</v>
      </c>
      <c r="Q256" s="141">
        <v>8.8000000000000005E-3</v>
      </c>
      <c r="R256" s="141">
        <f>Q256*H256</f>
        <v>8.8000000000000005E-3</v>
      </c>
      <c r="S256" s="141">
        <v>0</v>
      </c>
      <c r="T256" s="142">
        <f>S256*H256</f>
        <v>0</v>
      </c>
      <c r="AR256" s="143" t="s">
        <v>189</v>
      </c>
      <c r="AT256" s="143" t="s">
        <v>420</v>
      </c>
      <c r="AU256" s="143" t="s">
        <v>87</v>
      </c>
      <c r="AY256" s="17" t="s">
        <v>136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85</v>
      </c>
      <c r="BK256" s="144">
        <f>ROUND(I256*H256,2)</f>
        <v>0</v>
      </c>
      <c r="BL256" s="17" t="s">
        <v>135</v>
      </c>
      <c r="BM256" s="143" t="s">
        <v>1160</v>
      </c>
    </row>
    <row r="257" spans="2:65" s="1" customFormat="1">
      <c r="B257" s="32"/>
      <c r="D257" s="145" t="s">
        <v>149</v>
      </c>
      <c r="F257" s="146" t="s">
        <v>1159</v>
      </c>
      <c r="I257" s="147"/>
      <c r="L257" s="32"/>
      <c r="M257" s="148"/>
      <c r="T257" s="56"/>
      <c r="AT257" s="17" t="s">
        <v>149</v>
      </c>
      <c r="AU257" s="17" t="s">
        <v>87</v>
      </c>
    </row>
    <row r="258" spans="2:65" s="13" customFormat="1">
      <c r="B258" s="155"/>
      <c r="D258" s="145" t="s">
        <v>150</v>
      </c>
      <c r="E258" s="156" t="s">
        <v>1</v>
      </c>
      <c r="F258" s="157" t="s">
        <v>1161</v>
      </c>
      <c r="H258" s="158">
        <v>1</v>
      </c>
      <c r="I258" s="159"/>
      <c r="L258" s="155"/>
      <c r="M258" s="160"/>
      <c r="T258" s="161"/>
      <c r="AT258" s="156" t="s">
        <v>150</v>
      </c>
      <c r="AU258" s="156" t="s">
        <v>87</v>
      </c>
      <c r="AV258" s="13" t="s">
        <v>87</v>
      </c>
      <c r="AW258" s="13" t="s">
        <v>33</v>
      </c>
      <c r="AX258" s="13" t="s">
        <v>85</v>
      </c>
      <c r="AY258" s="156" t="s">
        <v>136</v>
      </c>
    </row>
    <row r="259" spans="2:65" s="1" customFormat="1" ht="16.5" customHeight="1">
      <c r="B259" s="32"/>
      <c r="C259" s="132" t="s">
        <v>481</v>
      </c>
      <c r="D259" s="132" t="s">
        <v>142</v>
      </c>
      <c r="E259" s="133" t="s">
        <v>1162</v>
      </c>
      <c r="F259" s="134" t="s">
        <v>1163</v>
      </c>
      <c r="G259" s="135" t="s">
        <v>604</v>
      </c>
      <c r="H259" s="136">
        <v>1</v>
      </c>
      <c r="I259" s="137"/>
      <c r="J259" s="138">
        <f>ROUND(I259*H259,2)</f>
        <v>0</v>
      </c>
      <c r="K259" s="134" t="s">
        <v>146</v>
      </c>
      <c r="L259" s="32"/>
      <c r="M259" s="139" t="s">
        <v>1</v>
      </c>
      <c r="N259" s="140" t="s">
        <v>42</v>
      </c>
      <c r="P259" s="141">
        <f>O259*H259</f>
        <v>0</v>
      </c>
      <c r="Q259" s="141">
        <v>1.7099999999999999E-3</v>
      </c>
      <c r="R259" s="141">
        <f>Q259*H259</f>
        <v>1.7099999999999999E-3</v>
      </c>
      <c r="S259" s="141">
        <v>0</v>
      </c>
      <c r="T259" s="142">
        <f>S259*H259</f>
        <v>0</v>
      </c>
      <c r="AR259" s="143" t="s">
        <v>135</v>
      </c>
      <c r="AT259" s="143" t="s">
        <v>142</v>
      </c>
      <c r="AU259" s="143" t="s">
        <v>87</v>
      </c>
      <c r="AY259" s="17" t="s">
        <v>136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85</v>
      </c>
      <c r="BK259" s="144">
        <f>ROUND(I259*H259,2)</f>
        <v>0</v>
      </c>
      <c r="BL259" s="17" t="s">
        <v>135</v>
      </c>
      <c r="BM259" s="143" t="s">
        <v>1164</v>
      </c>
    </row>
    <row r="260" spans="2:65" s="1" customFormat="1" ht="19.2">
      <c r="B260" s="32"/>
      <c r="D260" s="145" t="s">
        <v>149</v>
      </c>
      <c r="F260" s="146" t="s">
        <v>1165</v>
      </c>
      <c r="I260" s="147"/>
      <c r="L260" s="32"/>
      <c r="M260" s="148"/>
      <c r="T260" s="56"/>
      <c r="AT260" s="17" t="s">
        <v>149</v>
      </c>
      <c r="AU260" s="17" t="s">
        <v>87</v>
      </c>
    </row>
    <row r="261" spans="2:65" s="13" customFormat="1">
      <c r="B261" s="155"/>
      <c r="D261" s="145" t="s">
        <v>150</v>
      </c>
      <c r="E261" s="156" t="s">
        <v>1</v>
      </c>
      <c r="F261" s="157" t="s">
        <v>1166</v>
      </c>
      <c r="H261" s="158">
        <v>1</v>
      </c>
      <c r="I261" s="159"/>
      <c r="L261" s="155"/>
      <c r="M261" s="160"/>
      <c r="T261" s="161"/>
      <c r="AT261" s="156" t="s">
        <v>150</v>
      </c>
      <c r="AU261" s="156" t="s">
        <v>87</v>
      </c>
      <c r="AV261" s="13" t="s">
        <v>87</v>
      </c>
      <c r="AW261" s="13" t="s">
        <v>33</v>
      </c>
      <c r="AX261" s="13" t="s">
        <v>85</v>
      </c>
      <c r="AY261" s="156" t="s">
        <v>136</v>
      </c>
    </row>
    <row r="262" spans="2:65" s="1" customFormat="1" ht="16.5" customHeight="1">
      <c r="B262" s="32"/>
      <c r="C262" s="172" t="s">
        <v>488</v>
      </c>
      <c r="D262" s="172" t="s">
        <v>420</v>
      </c>
      <c r="E262" s="173" t="s">
        <v>1167</v>
      </c>
      <c r="F262" s="174" t="s">
        <v>1168</v>
      </c>
      <c r="G262" s="175" t="s">
        <v>604</v>
      </c>
      <c r="H262" s="176">
        <v>1</v>
      </c>
      <c r="I262" s="177"/>
      <c r="J262" s="178">
        <f>ROUND(I262*H262,2)</f>
        <v>0</v>
      </c>
      <c r="K262" s="174" t="s">
        <v>1</v>
      </c>
      <c r="L262" s="179"/>
      <c r="M262" s="180" t="s">
        <v>1</v>
      </c>
      <c r="N262" s="181" t="s">
        <v>42</v>
      </c>
      <c r="P262" s="141">
        <f>O262*H262</f>
        <v>0</v>
      </c>
      <c r="Q262" s="141">
        <v>1.9400000000000001E-2</v>
      </c>
      <c r="R262" s="141">
        <f>Q262*H262</f>
        <v>1.9400000000000001E-2</v>
      </c>
      <c r="S262" s="141">
        <v>0</v>
      </c>
      <c r="T262" s="142">
        <f>S262*H262</f>
        <v>0</v>
      </c>
      <c r="AR262" s="143" t="s">
        <v>189</v>
      </c>
      <c r="AT262" s="143" t="s">
        <v>420</v>
      </c>
      <c r="AU262" s="143" t="s">
        <v>87</v>
      </c>
      <c r="AY262" s="17" t="s">
        <v>136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85</v>
      </c>
      <c r="BK262" s="144">
        <f>ROUND(I262*H262,2)</f>
        <v>0</v>
      </c>
      <c r="BL262" s="17" t="s">
        <v>135</v>
      </c>
      <c r="BM262" s="143" t="s">
        <v>1169</v>
      </c>
    </row>
    <row r="263" spans="2:65" s="1" customFormat="1">
      <c r="B263" s="32"/>
      <c r="D263" s="145" t="s">
        <v>149</v>
      </c>
      <c r="F263" s="146" t="s">
        <v>1168</v>
      </c>
      <c r="I263" s="147"/>
      <c r="L263" s="32"/>
      <c r="M263" s="148"/>
      <c r="T263" s="56"/>
      <c r="AT263" s="17" t="s">
        <v>149</v>
      </c>
      <c r="AU263" s="17" t="s">
        <v>87</v>
      </c>
    </row>
    <row r="264" spans="2:65" s="13" customFormat="1">
      <c r="B264" s="155"/>
      <c r="D264" s="145" t="s">
        <v>150</v>
      </c>
      <c r="E264" s="156" t="s">
        <v>1</v>
      </c>
      <c r="F264" s="157" t="s">
        <v>1170</v>
      </c>
      <c r="H264" s="158">
        <v>1</v>
      </c>
      <c r="I264" s="159"/>
      <c r="L264" s="155"/>
      <c r="M264" s="160"/>
      <c r="T264" s="161"/>
      <c r="AT264" s="156" t="s">
        <v>150</v>
      </c>
      <c r="AU264" s="156" t="s">
        <v>87</v>
      </c>
      <c r="AV264" s="13" t="s">
        <v>87</v>
      </c>
      <c r="AW264" s="13" t="s">
        <v>33</v>
      </c>
      <c r="AX264" s="13" t="s">
        <v>85</v>
      </c>
      <c r="AY264" s="156" t="s">
        <v>136</v>
      </c>
    </row>
    <row r="265" spans="2:65" s="1" customFormat="1" ht="16.5" customHeight="1">
      <c r="B265" s="32"/>
      <c r="C265" s="132" t="s">
        <v>494</v>
      </c>
      <c r="D265" s="132" t="s">
        <v>142</v>
      </c>
      <c r="E265" s="133" t="s">
        <v>1171</v>
      </c>
      <c r="F265" s="134" t="s">
        <v>1172</v>
      </c>
      <c r="G265" s="135" t="s">
        <v>285</v>
      </c>
      <c r="H265" s="136">
        <v>117.4</v>
      </c>
      <c r="I265" s="137"/>
      <c r="J265" s="138">
        <f>ROUND(I265*H265,2)</f>
        <v>0</v>
      </c>
      <c r="K265" s="134" t="s">
        <v>146</v>
      </c>
      <c r="L265" s="32"/>
      <c r="M265" s="139" t="s">
        <v>1</v>
      </c>
      <c r="N265" s="140" t="s">
        <v>42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135</v>
      </c>
      <c r="AT265" s="143" t="s">
        <v>142</v>
      </c>
      <c r="AU265" s="143" t="s">
        <v>87</v>
      </c>
      <c r="AY265" s="17" t="s">
        <v>136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85</v>
      </c>
      <c r="BK265" s="144">
        <f>ROUND(I265*H265,2)</f>
        <v>0</v>
      </c>
      <c r="BL265" s="17" t="s">
        <v>135</v>
      </c>
      <c r="BM265" s="143" t="s">
        <v>1173</v>
      </c>
    </row>
    <row r="266" spans="2:65" s="1" customFormat="1" ht="19.2">
      <c r="B266" s="32"/>
      <c r="D266" s="145" t="s">
        <v>149</v>
      </c>
      <c r="F266" s="146" t="s">
        <v>1174</v>
      </c>
      <c r="I266" s="147"/>
      <c r="L266" s="32"/>
      <c r="M266" s="148"/>
      <c r="T266" s="56"/>
      <c r="AT266" s="17" t="s">
        <v>149</v>
      </c>
      <c r="AU266" s="17" t="s">
        <v>87</v>
      </c>
    </row>
    <row r="267" spans="2:65" s="13" customFormat="1">
      <c r="B267" s="155"/>
      <c r="D267" s="145" t="s">
        <v>150</v>
      </c>
      <c r="E267" s="156" t="s">
        <v>1</v>
      </c>
      <c r="F267" s="157" t="s">
        <v>1175</v>
      </c>
      <c r="H267" s="158">
        <v>117.4</v>
      </c>
      <c r="I267" s="159"/>
      <c r="L267" s="155"/>
      <c r="M267" s="160"/>
      <c r="T267" s="161"/>
      <c r="AT267" s="156" t="s">
        <v>150</v>
      </c>
      <c r="AU267" s="156" t="s">
        <v>87</v>
      </c>
      <c r="AV267" s="13" t="s">
        <v>87</v>
      </c>
      <c r="AW267" s="13" t="s">
        <v>33</v>
      </c>
      <c r="AX267" s="13" t="s">
        <v>85</v>
      </c>
      <c r="AY267" s="156" t="s">
        <v>136</v>
      </c>
    </row>
    <row r="268" spans="2:65" s="12" customFormat="1">
      <c r="B268" s="149"/>
      <c r="D268" s="145" t="s">
        <v>150</v>
      </c>
      <c r="E268" s="150" t="s">
        <v>1</v>
      </c>
      <c r="F268" s="151" t="s">
        <v>1176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2" customFormat="1">
      <c r="B269" s="149"/>
      <c r="D269" s="145" t="s">
        <v>150</v>
      </c>
      <c r="E269" s="150" t="s">
        <v>1</v>
      </c>
      <c r="F269" s="151" t="s">
        <v>1177</v>
      </c>
      <c r="H269" s="150" t="s">
        <v>1</v>
      </c>
      <c r="I269" s="152"/>
      <c r="L269" s="149"/>
      <c r="M269" s="153"/>
      <c r="T269" s="154"/>
      <c r="AT269" s="150" t="s">
        <v>150</v>
      </c>
      <c r="AU269" s="150" t="s">
        <v>87</v>
      </c>
      <c r="AV269" s="12" t="s">
        <v>85</v>
      </c>
      <c r="AW269" s="12" t="s">
        <v>33</v>
      </c>
      <c r="AX269" s="12" t="s">
        <v>77</v>
      </c>
      <c r="AY269" s="150" t="s">
        <v>136</v>
      </c>
    </row>
    <row r="270" spans="2:65" s="12" customFormat="1">
      <c r="B270" s="149"/>
      <c r="D270" s="145" t="s">
        <v>150</v>
      </c>
      <c r="E270" s="150" t="s">
        <v>1</v>
      </c>
      <c r="F270" s="151" t="s">
        <v>1178</v>
      </c>
      <c r="H270" s="150" t="s">
        <v>1</v>
      </c>
      <c r="I270" s="152"/>
      <c r="L270" s="149"/>
      <c r="M270" s="153"/>
      <c r="T270" s="154"/>
      <c r="AT270" s="150" t="s">
        <v>150</v>
      </c>
      <c r="AU270" s="150" t="s">
        <v>87</v>
      </c>
      <c r="AV270" s="12" t="s">
        <v>85</v>
      </c>
      <c r="AW270" s="12" t="s">
        <v>33</v>
      </c>
      <c r="AX270" s="12" t="s">
        <v>77</v>
      </c>
      <c r="AY270" s="150" t="s">
        <v>136</v>
      </c>
    </row>
    <row r="271" spans="2:65" s="12" customFormat="1">
      <c r="B271" s="149"/>
      <c r="D271" s="145" t="s">
        <v>150</v>
      </c>
      <c r="E271" s="150" t="s">
        <v>1</v>
      </c>
      <c r="F271" s="151" t="s">
        <v>1179</v>
      </c>
      <c r="H271" s="150" t="s">
        <v>1</v>
      </c>
      <c r="I271" s="152"/>
      <c r="L271" s="149"/>
      <c r="M271" s="153"/>
      <c r="T271" s="154"/>
      <c r="AT271" s="150" t="s">
        <v>150</v>
      </c>
      <c r="AU271" s="150" t="s">
        <v>87</v>
      </c>
      <c r="AV271" s="12" t="s">
        <v>85</v>
      </c>
      <c r="AW271" s="12" t="s">
        <v>33</v>
      </c>
      <c r="AX271" s="12" t="s">
        <v>77</v>
      </c>
      <c r="AY271" s="150" t="s">
        <v>136</v>
      </c>
    </row>
    <row r="272" spans="2:65" s="12" customFormat="1">
      <c r="B272" s="149"/>
      <c r="D272" s="145" t="s">
        <v>150</v>
      </c>
      <c r="E272" s="150" t="s">
        <v>1</v>
      </c>
      <c r="F272" s="151" t="s">
        <v>1180</v>
      </c>
      <c r="H272" s="150" t="s">
        <v>1</v>
      </c>
      <c r="I272" s="152"/>
      <c r="L272" s="149"/>
      <c r="M272" s="153"/>
      <c r="T272" s="154"/>
      <c r="AT272" s="150" t="s">
        <v>150</v>
      </c>
      <c r="AU272" s="150" t="s">
        <v>87</v>
      </c>
      <c r="AV272" s="12" t="s">
        <v>85</v>
      </c>
      <c r="AW272" s="12" t="s">
        <v>33</v>
      </c>
      <c r="AX272" s="12" t="s">
        <v>77</v>
      </c>
      <c r="AY272" s="150" t="s">
        <v>136</v>
      </c>
    </row>
    <row r="273" spans="2:65" s="1" customFormat="1" ht="16.5" customHeight="1">
      <c r="B273" s="32"/>
      <c r="C273" s="172" t="s">
        <v>501</v>
      </c>
      <c r="D273" s="172" t="s">
        <v>420</v>
      </c>
      <c r="E273" s="173" t="s">
        <v>1181</v>
      </c>
      <c r="F273" s="174" t="s">
        <v>1182</v>
      </c>
      <c r="G273" s="175" t="s">
        <v>285</v>
      </c>
      <c r="H273" s="176">
        <v>119.161</v>
      </c>
      <c r="I273" s="177"/>
      <c r="J273" s="178">
        <f>ROUND(I273*H273,2)</f>
        <v>0</v>
      </c>
      <c r="K273" s="174" t="s">
        <v>146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2.14E-3</v>
      </c>
      <c r="R273" s="141">
        <f>Q273*H273</f>
        <v>0.25500454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1183</v>
      </c>
    </row>
    <row r="274" spans="2:65" s="1" customFormat="1">
      <c r="B274" s="32"/>
      <c r="D274" s="145" t="s">
        <v>149</v>
      </c>
      <c r="F274" s="146" t="s">
        <v>1182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1184</v>
      </c>
      <c r="H275" s="158">
        <v>117.4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2" customFormat="1">
      <c r="B276" s="149"/>
      <c r="D276" s="145" t="s">
        <v>150</v>
      </c>
      <c r="E276" s="150" t="s">
        <v>1</v>
      </c>
      <c r="F276" s="151" t="s">
        <v>1185</v>
      </c>
      <c r="H276" s="150" t="s">
        <v>1</v>
      </c>
      <c r="I276" s="152"/>
      <c r="L276" s="149"/>
      <c r="M276" s="153"/>
      <c r="T276" s="154"/>
      <c r="AT276" s="150" t="s">
        <v>150</v>
      </c>
      <c r="AU276" s="150" t="s">
        <v>87</v>
      </c>
      <c r="AV276" s="12" t="s">
        <v>85</v>
      </c>
      <c r="AW276" s="12" t="s">
        <v>33</v>
      </c>
      <c r="AX276" s="12" t="s">
        <v>77</v>
      </c>
      <c r="AY276" s="150" t="s">
        <v>136</v>
      </c>
    </row>
    <row r="277" spans="2:65" s="13" customFormat="1">
      <c r="B277" s="155"/>
      <c r="D277" s="145" t="s">
        <v>150</v>
      </c>
      <c r="F277" s="157" t="s">
        <v>1186</v>
      </c>
      <c r="H277" s="158">
        <v>119.161</v>
      </c>
      <c r="I277" s="159"/>
      <c r="L277" s="155"/>
      <c r="M277" s="160"/>
      <c r="T277" s="161"/>
      <c r="AT277" s="156" t="s">
        <v>150</v>
      </c>
      <c r="AU277" s="156" t="s">
        <v>87</v>
      </c>
      <c r="AV277" s="13" t="s">
        <v>87</v>
      </c>
      <c r="AW277" s="13" t="s">
        <v>4</v>
      </c>
      <c r="AX277" s="13" t="s">
        <v>85</v>
      </c>
      <c r="AY277" s="156" t="s">
        <v>136</v>
      </c>
    </row>
    <row r="278" spans="2:65" s="1" customFormat="1" ht="16.5" customHeight="1">
      <c r="B278" s="32"/>
      <c r="C278" s="172" t="s">
        <v>509</v>
      </c>
      <c r="D278" s="172" t="s">
        <v>420</v>
      </c>
      <c r="E278" s="173" t="s">
        <v>1187</v>
      </c>
      <c r="F278" s="174" t="s">
        <v>1188</v>
      </c>
      <c r="G278" s="175" t="s">
        <v>604</v>
      </c>
      <c r="H278" s="176">
        <v>1</v>
      </c>
      <c r="I278" s="177"/>
      <c r="J278" s="178">
        <f>ROUND(I278*H278,2)</f>
        <v>0</v>
      </c>
      <c r="K278" s="174" t="s">
        <v>1</v>
      </c>
      <c r="L278" s="179"/>
      <c r="M278" s="180" t="s">
        <v>1</v>
      </c>
      <c r="N278" s="181" t="s">
        <v>42</v>
      </c>
      <c r="P278" s="141">
        <f>O278*H278</f>
        <v>0</v>
      </c>
      <c r="Q278" s="141">
        <v>6.7000000000000002E-3</v>
      </c>
      <c r="R278" s="141">
        <f>Q278*H278</f>
        <v>6.7000000000000002E-3</v>
      </c>
      <c r="S278" s="141">
        <v>0</v>
      </c>
      <c r="T278" s="142">
        <f>S278*H278</f>
        <v>0</v>
      </c>
      <c r="AR278" s="143" t="s">
        <v>189</v>
      </c>
      <c r="AT278" s="143" t="s">
        <v>420</v>
      </c>
      <c r="AU278" s="143" t="s">
        <v>87</v>
      </c>
      <c r="AY278" s="17" t="s">
        <v>136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85</v>
      </c>
      <c r="BK278" s="144">
        <f>ROUND(I278*H278,2)</f>
        <v>0</v>
      </c>
      <c r="BL278" s="17" t="s">
        <v>135</v>
      </c>
      <c r="BM278" s="143" t="s">
        <v>1189</v>
      </c>
    </row>
    <row r="279" spans="2:65" s="1" customFormat="1">
      <c r="B279" s="32"/>
      <c r="D279" s="145" t="s">
        <v>149</v>
      </c>
      <c r="F279" s="146" t="s">
        <v>1188</v>
      </c>
      <c r="I279" s="147"/>
      <c r="L279" s="32"/>
      <c r="M279" s="148"/>
      <c r="T279" s="56"/>
      <c r="AT279" s="17" t="s">
        <v>149</v>
      </c>
      <c r="AU279" s="17" t="s">
        <v>87</v>
      </c>
    </row>
    <row r="280" spans="2:65" s="13" customFormat="1">
      <c r="B280" s="155"/>
      <c r="D280" s="145" t="s">
        <v>150</v>
      </c>
      <c r="E280" s="156" t="s">
        <v>1</v>
      </c>
      <c r="F280" s="157" t="s">
        <v>1190</v>
      </c>
      <c r="H280" s="158">
        <v>1</v>
      </c>
      <c r="I280" s="159"/>
      <c r="L280" s="155"/>
      <c r="M280" s="160"/>
      <c r="T280" s="161"/>
      <c r="AT280" s="156" t="s">
        <v>150</v>
      </c>
      <c r="AU280" s="156" t="s">
        <v>87</v>
      </c>
      <c r="AV280" s="13" t="s">
        <v>87</v>
      </c>
      <c r="AW280" s="13" t="s">
        <v>33</v>
      </c>
      <c r="AX280" s="13" t="s">
        <v>85</v>
      </c>
      <c r="AY280" s="156" t="s">
        <v>136</v>
      </c>
    </row>
    <row r="281" spans="2:65" s="1" customFormat="1" ht="16.5" customHeight="1">
      <c r="B281" s="32"/>
      <c r="C281" s="172" t="s">
        <v>519</v>
      </c>
      <c r="D281" s="172" t="s">
        <v>420</v>
      </c>
      <c r="E281" s="173" t="s">
        <v>1191</v>
      </c>
      <c r="F281" s="174" t="s">
        <v>1192</v>
      </c>
      <c r="G281" s="175" t="s">
        <v>604</v>
      </c>
      <c r="H281" s="176">
        <v>4</v>
      </c>
      <c r="I281" s="177"/>
      <c r="J281" s="178">
        <f>ROUND(I281*H281,2)</f>
        <v>0</v>
      </c>
      <c r="K281" s="174" t="s">
        <v>1</v>
      </c>
      <c r="L281" s="179"/>
      <c r="M281" s="180" t="s">
        <v>1</v>
      </c>
      <c r="N281" s="181" t="s">
        <v>42</v>
      </c>
      <c r="P281" s="141">
        <f>O281*H281</f>
        <v>0</v>
      </c>
      <c r="Q281" s="141">
        <v>4.1999999999999997E-3</v>
      </c>
      <c r="R281" s="141">
        <f>Q281*H281</f>
        <v>1.6799999999999999E-2</v>
      </c>
      <c r="S281" s="141">
        <v>0</v>
      </c>
      <c r="T281" s="142">
        <f>S281*H281</f>
        <v>0</v>
      </c>
      <c r="AR281" s="143" t="s">
        <v>189</v>
      </c>
      <c r="AT281" s="143" t="s">
        <v>420</v>
      </c>
      <c r="AU281" s="143" t="s">
        <v>87</v>
      </c>
      <c r="AY281" s="17" t="s">
        <v>136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85</v>
      </c>
      <c r="BK281" s="144">
        <f>ROUND(I281*H281,2)</f>
        <v>0</v>
      </c>
      <c r="BL281" s="17" t="s">
        <v>135</v>
      </c>
      <c r="BM281" s="143" t="s">
        <v>1193</v>
      </c>
    </row>
    <row r="282" spans="2:65" s="1" customFormat="1">
      <c r="B282" s="32"/>
      <c r="D282" s="145" t="s">
        <v>149</v>
      </c>
      <c r="F282" s="146" t="s">
        <v>1192</v>
      </c>
      <c r="I282" s="147"/>
      <c r="L282" s="32"/>
      <c r="M282" s="148"/>
      <c r="T282" s="56"/>
      <c r="AT282" s="17" t="s">
        <v>149</v>
      </c>
      <c r="AU282" s="17" t="s">
        <v>87</v>
      </c>
    </row>
    <row r="283" spans="2:65" s="13" customFormat="1">
      <c r="B283" s="155"/>
      <c r="D283" s="145" t="s">
        <v>150</v>
      </c>
      <c r="E283" s="156" t="s">
        <v>1</v>
      </c>
      <c r="F283" s="157" t="s">
        <v>1194</v>
      </c>
      <c r="H283" s="158">
        <v>4</v>
      </c>
      <c r="I283" s="159"/>
      <c r="L283" s="155"/>
      <c r="M283" s="160"/>
      <c r="T283" s="161"/>
      <c r="AT283" s="156" t="s">
        <v>150</v>
      </c>
      <c r="AU283" s="156" t="s">
        <v>87</v>
      </c>
      <c r="AV283" s="13" t="s">
        <v>87</v>
      </c>
      <c r="AW283" s="13" t="s">
        <v>33</v>
      </c>
      <c r="AX283" s="13" t="s">
        <v>85</v>
      </c>
      <c r="AY283" s="156" t="s">
        <v>136</v>
      </c>
    </row>
    <row r="284" spans="2:65" s="1" customFormat="1" ht="16.5" customHeight="1">
      <c r="B284" s="32"/>
      <c r="C284" s="132" t="s">
        <v>526</v>
      </c>
      <c r="D284" s="132" t="s">
        <v>142</v>
      </c>
      <c r="E284" s="133" t="s">
        <v>1195</v>
      </c>
      <c r="F284" s="134" t="s">
        <v>1196</v>
      </c>
      <c r="G284" s="135" t="s">
        <v>604</v>
      </c>
      <c r="H284" s="136">
        <v>3</v>
      </c>
      <c r="I284" s="137"/>
      <c r="J284" s="138">
        <f>ROUND(I284*H284,2)</f>
        <v>0</v>
      </c>
      <c r="K284" s="134" t="s">
        <v>146</v>
      </c>
      <c r="L284" s="32"/>
      <c r="M284" s="139" t="s">
        <v>1</v>
      </c>
      <c r="N284" s="140" t="s">
        <v>42</v>
      </c>
      <c r="P284" s="141">
        <f>O284*H284</f>
        <v>0</v>
      </c>
      <c r="Q284" s="141">
        <v>1.6199999999999999E-3</v>
      </c>
      <c r="R284" s="141">
        <f>Q284*H284</f>
        <v>4.8599999999999997E-3</v>
      </c>
      <c r="S284" s="141">
        <v>0</v>
      </c>
      <c r="T284" s="142">
        <f>S284*H284</f>
        <v>0</v>
      </c>
      <c r="AR284" s="143" t="s">
        <v>135</v>
      </c>
      <c r="AT284" s="143" t="s">
        <v>142</v>
      </c>
      <c r="AU284" s="143" t="s">
        <v>87</v>
      </c>
      <c r="AY284" s="17" t="s">
        <v>136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7" t="s">
        <v>85</v>
      </c>
      <c r="BK284" s="144">
        <f>ROUND(I284*H284,2)</f>
        <v>0</v>
      </c>
      <c r="BL284" s="17" t="s">
        <v>135</v>
      </c>
      <c r="BM284" s="143" t="s">
        <v>1197</v>
      </c>
    </row>
    <row r="285" spans="2:65" s="1" customFormat="1" ht="19.2">
      <c r="B285" s="32"/>
      <c r="D285" s="145" t="s">
        <v>149</v>
      </c>
      <c r="F285" s="146" t="s">
        <v>1198</v>
      </c>
      <c r="I285" s="147"/>
      <c r="L285" s="32"/>
      <c r="M285" s="148"/>
      <c r="T285" s="56"/>
      <c r="AT285" s="17" t="s">
        <v>149</v>
      </c>
      <c r="AU285" s="17" t="s">
        <v>87</v>
      </c>
    </row>
    <row r="286" spans="2:65" s="13" customFormat="1">
      <c r="B286" s="155"/>
      <c r="D286" s="145" t="s">
        <v>150</v>
      </c>
      <c r="E286" s="156" t="s">
        <v>1</v>
      </c>
      <c r="F286" s="157" t="s">
        <v>1199</v>
      </c>
      <c r="H286" s="158">
        <v>3</v>
      </c>
      <c r="I286" s="159"/>
      <c r="L286" s="155"/>
      <c r="M286" s="160"/>
      <c r="T286" s="161"/>
      <c r="AT286" s="156" t="s">
        <v>150</v>
      </c>
      <c r="AU286" s="156" t="s">
        <v>87</v>
      </c>
      <c r="AV286" s="13" t="s">
        <v>87</v>
      </c>
      <c r="AW286" s="13" t="s">
        <v>33</v>
      </c>
      <c r="AX286" s="13" t="s">
        <v>85</v>
      </c>
      <c r="AY286" s="156" t="s">
        <v>136</v>
      </c>
    </row>
    <row r="287" spans="2:65" s="1" customFormat="1" ht="16.5" customHeight="1">
      <c r="B287" s="32"/>
      <c r="C287" s="172" t="s">
        <v>533</v>
      </c>
      <c r="D287" s="172" t="s">
        <v>420</v>
      </c>
      <c r="E287" s="173" t="s">
        <v>1200</v>
      </c>
      <c r="F287" s="174" t="s">
        <v>1201</v>
      </c>
      <c r="G287" s="175" t="s">
        <v>604</v>
      </c>
      <c r="H287" s="176">
        <v>3</v>
      </c>
      <c r="I287" s="177"/>
      <c r="J287" s="178">
        <f>ROUND(I287*H287,2)</f>
        <v>0</v>
      </c>
      <c r="K287" s="174" t="s">
        <v>1</v>
      </c>
      <c r="L287" s="179"/>
      <c r="M287" s="180" t="s">
        <v>1</v>
      </c>
      <c r="N287" s="181" t="s">
        <v>42</v>
      </c>
      <c r="P287" s="141">
        <f>O287*H287</f>
        <v>0</v>
      </c>
      <c r="Q287" s="141">
        <v>1.8499999999999999E-2</v>
      </c>
      <c r="R287" s="141">
        <f>Q287*H287</f>
        <v>5.5499999999999994E-2</v>
      </c>
      <c r="S287" s="141">
        <v>0</v>
      </c>
      <c r="T287" s="142">
        <f>S287*H287</f>
        <v>0</v>
      </c>
      <c r="AR287" s="143" t="s">
        <v>189</v>
      </c>
      <c r="AT287" s="143" t="s">
        <v>420</v>
      </c>
      <c r="AU287" s="143" t="s">
        <v>87</v>
      </c>
      <c r="AY287" s="17" t="s">
        <v>136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85</v>
      </c>
      <c r="BK287" s="144">
        <f>ROUND(I287*H287,2)</f>
        <v>0</v>
      </c>
      <c r="BL287" s="17" t="s">
        <v>135</v>
      </c>
      <c r="BM287" s="143" t="s">
        <v>1202</v>
      </c>
    </row>
    <row r="288" spans="2:65" s="1" customFormat="1">
      <c r="B288" s="32"/>
      <c r="D288" s="145" t="s">
        <v>149</v>
      </c>
      <c r="F288" s="146" t="s">
        <v>1201</v>
      </c>
      <c r="I288" s="147"/>
      <c r="L288" s="32"/>
      <c r="M288" s="148"/>
      <c r="T288" s="56"/>
      <c r="AT288" s="17" t="s">
        <v>149</v>
      </c>
      <c r="AU288" s="17" t="s">
        <v>87</v>
      </c>
    </row>
    <row r="289" spans="2:65" s="13" customFormat="1">
      <c r="B289" s="155"/>
      <c r="D289" s="145" t="s">
        <v>150</v>
      </c>
      <c r="E289" s="156" t="s">
        <v>1</v>
      </c>
      <c r="F289" s="157" t="s">
        <v>1203</v>
      </c>
      <c r="H289" s="158">
        <v>3</v>
      </c>
      <c r="I289" s="159"/>
      <c r="L289" s="155"/>
      <c r="M289" s="160"/>
      <c r="T289" s="161"/>
      <c r="AT289" s="156" t="s">
        <v>150</v>
      </c>
      <c r="AU289" s="156" t="s">
        <v>87</v>
      </c>
      <c r="AV289" s="13" t="s">
        <v>87</v>
      </c>
      <c r="AW289" s="13" t="s">
        <v>33</v>
      </c>
      <c r="AX289" s="13" t="s">
        <v>85</v>
      </c>
      <c r="AY289" s="156" t="s">
        <v>136</v>
      </c>
    </row>
    <row r="290" spans="2:65" s="1" customFormat="1" ht="16.5" customHeight="1">
      <c r="B290" s="32"/>
      <c r="C290" s="172" t="s">
        <v>539</v>
      </c>
      <c r="D290" s="172" t="s">
        <v>420</v>
      </c>
      <c r="E290" s="173" t="s">
        <v>1204</v>
      </c>
      <c r="F290" s="174" t="s">
        <v>1205</v>
      </c>
      <c r="G290" s="175" t="s">
        <v>604</v>
      </c>
      <c r="H290" s="176">
        <v>6</v>
      </c>
      <c r="I290" s="177"/>
      <c r="J290" s="178">
        <f>ROUND(I290*H290,2)</f>
        <v>0</v>
      </c>
      <c r="K290" s="174" t="s">
        <v>1</v>
      </c>
      <c r="L290" s="179"/>
      <c r="M290" s="180" t="s">
        <v>1</v>
      </c>
      <c r="N290" s="181" t="s">
        <v>42</v>
      </c>
      <c r="P290" s="141">
        <f>O290*H290</f>
        <v>0</v>
      </c>
      <c r="Q290" s="141">
        <v>6.3099999999999996E-3</v>
      </c>
      <c r="R290" s="141">
        <f>Q290*H290</f>
        <v>3.7859999999999998E-2</v>
      </c>
      <c r="S290" s="141">
        <v>0</v>
      </c>
      <c r="T290" s="142">
        <f>S290*H290</f>
        <v>0</v>
      </c>
      <c r="AR290" s="143" t="s">
        <v>189</v>
      </c>
      <c r="AT290" s="143" t="s">
        <v>420</v>
      </c>
      <c r="AU290" s="143" t="s">
        <v>87</v>
      </c>
      <c r="AY290" s="17" t="s">
        <v>136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85</v>
      </c>
      <c r="BK290" s="144">
        <f>ROUND(I290*H290,2)</f>
        <v>0</v>
      </c>
      <c r="BL290" s="17" t="s">
        <v>135</v>
      </c>
      <c r="BM290" s="143" t="s">
        <v>1206</v>
      </c>
    </row>
    <row r="291" spans="2:65" s="1" customFormat="1">
      <c r="B291" s="32"/>
      <c r="D291" s="145" t="s">
        <v>149</v>
      </c>
      <c r="F291" s="146" t="s">
        <v>1205</v>
      </c>
      <c r="I291" s="147"/>
      <c r="L291" s="32"/>
      <c r="M291" s="148"/>
      <c r="T291" s="56"/>
      <c r="AT291" s="17" t="s">
        <v>149</v>
      </c>
      <c r="AU291" s="17" t="s">
        <v>87</v>
      </c>
    </row>
    <row r="292" spans="2:65" s="13" customFormat="1">
      <c r="B292" s="155"/>
      <c r="D292" s="145" t="s">
        <v>150</v>
      </c>
      <c r="E292" s="156" t="s">
        <v>1</v>
      </c>
      <c r="F292" s="157" t="s">
        <v>1207</v>
      </c>
      <c r="H292" s="158">
        <v>3</v>
      </c>
      <c r="I292" s="159"/>
      <c r="L292" s="155"/>
      <c r="M292" s="160"/>
      <c r="T292" s="161"/>
      <c r="AT292" s="156" t="s">
        <v>150</v>
      </c>
      <c r="AU292" s="156" t="s">
        <v>87</v>
      </c>
      <c r="AV292" s="13" t="s">
        <v>87</v>
      </c>
      <c r="AW292" s="13" t="s">
        <v>33</v>
      </c>
      <c r="AX292" s="13" t="s">
        <v>77</v>
      </c>
      <c r="AY292" s="156" t="s">
        <v>136</v>
      </c>
    </row>
    <row r="293" spans="2:65" s="13" customFormat="1">
      <c r="B293" s="155"/>
      <c r="D293" s="145" t="s">
        <v>150</v>
      </c>
      <c r="E293" s="156" t="s">
        <v>1</v>
      </c>
      <c r="F293" s="157" t="s">
        <v>1208</v>
      </c>
      <c r="H293" s="158">
        <v>1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77</v>
      </c>
      <c r="AY293" s="156" t="s">
        <v>136</v>
      </c>
    </row>
    <row r="294" spans="2:65" s="13" customFormat="1">
      <c r="B294" s="155"/>
      <c r="D294" s="145" t="s">
        <v>150</v>
      </c>
      <c r="E294" s="156" t="s">
        <v>1</v>
      </c>
      <c r="F294" s="157" t="s">
        <v>1209</v>
      </c>
      <c r="H294" s="158">
        <v>2</v>
      </c>
      <c r="I294" s="159"/>
      <c r="L294" s="155"/>
      <c r="M294" s="160"/>
      <c r="T294" s="161"/>
      <c r="AT294" s="156" t="s">
        <v>150</v>
      </c>
      <c r="AU294" s="156" t="s">
        <v>87</v>
      </c>
      <c r="AV294" s="13" t="s">
        <v>87</v>
      </c>
      <c r="AW294" s="13" t="s">
        <v>33</v>
      </c>
      <c r="AX294" s="13" t="s">
        <v>77</v>
      </c>
      <c r="AY294" s="156" t="s">
        <v>136</v>
      </c>
    </row>
    <row r="295" spans="2:65" s="14" customFormat="1">
      <c r="B295" s="165"/>
      <c r="D295" s="145" t="s">
        <v>150</v>
      </c>
      <c r="E295" s="166" t="s">
        <v>1</v>
      </c>
      <c r="F295" s="167" t="s">
        <v>277</v>
      </c>
      <c r="H295" s="168">
        <v>6</v>
      </c>
      <c r="I295" s="169"/>
      <c r="L295" s="165"/>
      <c r="M295" s="170"/>
      <c r="T295" s="171"/>
      <c r="AT295" s="166" t="s">
        <v>150</v>
      </c>
      <c r="AU295" s="166" t="s">
        <v>87</v>
      </c>
      <c r="AV295" s="14" t="s">
        <v>135</v>
      </c>
      <c r="AW295" s="14" t="s">
        <v>33</v>
      </c>
      <c r="AX295" s="14" t="s">
        <v>85</v>
      </c>
      <c r="AY295" s="166" t="s">
        <v>136</v>
      </c>
    </row>
    <row r="296" spans="2:65" s="1" customFormat="1" ht="16.5" customHeight="1">
      <c r="B296" s="32"/>
      <c r="C296" s="132" t="s">
        <v>546</v>
      </c>
      <c r="D296" s="132" t="s">
        <v>142</v>
      </c>
      <c r="E296" s="133" t="s">
        <v>1210</v>
      </c>
      <c r="F296" s="134" t="s">
        <v>1211</v>
      </c>
      <c r="G296" s="135" t="s">
        <v>604</v>
      </c>
      <c r="H296" s="136">
        <v>3</v>
      </c>
      <c r="I296" s="137"/>
      <c r="J296" s="138">
        <f>ROUND(I296*H296,2)</f>
        <v>0</v>
      </c>
      <c r="K296" s="134" t="s">
        <v>146</v>
      </c>
      <c r="L296" s="32"/>
      <c r="M296" s="139" t="s">
        <v>1</v>
      </c>
      <c r="N296" s="140" t="s">
        <v>42</v>
      </c>
      <c r="P296" s="141">
        <f>O296*H296</f>
        <v>0</v>
      </c>
      <c r="Q296" s="141">
        <v>1.65E-3</v>
      </c>
      <c r="R296" s="141">
        <f>Q296*H296</f>
        <v>4.9499999999999995E-3</v>
      </c>
      <c r="S296" s="141">
        <v>0</v>
      </c>
      <c r="T296" s="142">
        <f>S296*H296</f>
        <v>0</v>
      </c>
      <c r="AR296" s="143" t="s">
        <v>135</v>
      </c>
      <c r="AT296" s="143" t="s">
        <v>142</v>
      </c>
      <c r="AU296" s="143" t="s">
        <v>87</v>
      </c>
      <c r="AY296" s="17" t="s">
        <v>136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85</v>
      </c>
      <c r="BK296" s="144">
        <f>ROUND(I296*H296,2)</f>
        <v>0</v>
      </c>
      <c r="BL296" s="17" t="s">
        <v>135</v>
      </c>
      <c r="BM296" s="143" t="s">
        <v>1212</v>
      </c>
    </row>
    <row r="297" spans="2:65" s="1" customFormat="1" ht="19.2">
      <c r="B297" s="32"/>
      <c r="D297" s="145" t="s">
        <v>149</v>
      </c>
      <c r="F297" s="146" t="s">
        <v>1213</v>
      </c>
      <c r="I297" s="147"/>
      <c r="L297" s="32"/>
      <c r="M297" s="148"/>
      <c r="T297" s="56"/>
      <c r="AT297" s="17" t="s">
        <v>149</v>
      </c>
      <c r="AU297" s="17" t="s">
        <v>87</v>
      </c>
    </row>
    <row r="298" spans="2:65" s="13" customFormat="1">
      <c r="B298" s="155"/>
      <c r="D298" s="145" t="s">
        <v>150</v>
      </c>
      <c r="E298" s="156" t="s">
        <v>1</v>
      </c>
      <c r="F298" s="157" t="s">
        <v>1214</v>
      </c>
      <c r="H298" s="158">
        <v>1</v>
      </c>
      <c r="I298" s="159"/>
      <c r="L298" s="155"/>
      <c r="M298" s="160"/>
      <c r="T298" s="161"/>
      <c r="AT298" s="156" t="s">
        <v>150</v>
      </c>
      <c r="AU298" s="156" t="s">
        <v>87</v>
      </c>
      <c r="AV298" s="13" t="s">
        <v>87</v>
      </c>
      <c r="AW298" s="13" t="s">
        <v>33</v>
      </c>
      <c r="AX298" s="13" t="s">
        <v>77</v>
      </c>
      <c r="AY298" s="156" t="s">
        <v>136</v>
      </c>
    </row>
    <row r="299" spans="2:65" s="13" customFormat="1">
      <c r="B299" s="155"/>
      <c r="D299" s="145" t="s">
        <v>150</v>
      </c>
      <c r="E299" s="156" t="s">
        <v>1</v>
      </c>
      <c r="F299" s="157" t="s">
        <v>1215</v>
      </c>
      <c r="H299" s="158">
        <v>2</v>
      </c>
      <c r="I299" s="159"/>
      <c r="L299" s="155"/>
      <c r="M299" s="160"/>
      <c r="T299" s="161"/>
      <c r="AT299" s="156" t="s">
        <v>150</v>
      </c>
      <c r="AU299" s="156" t="s">
        <v>87</v>
      </c>
      <c r="AV299" s="13" t="s">
        <v>87</v>
      </c>
      <c r="AW299" s="13" t="s">
        <v>33</v>
      </c>
      <c r="AX299" s="13" t="s">
        <v>77</v>
      </c>
      <c r="AY299" s="156" t="s">
        <v>136</v>
      </c>
    </row>
    <row r="300" spans="2:65" s="14" customFormat="1">
      <c r="B300" s="165"/>
      <c r="D300" s="145" t="s">
        <v>150</v>
      </c>
      <c r="E300" s="166" t="s">
        <v>1</v>
      </c>
      <c r="F300" s="167" t="s">
        <v>277</v>
      </c>
      <c r="H300" s="168">
        <v>3</v>
      </c>
      <c r="I300" s="169"/>
      <c r="L300" s="165"/>
      <c r="M300" s="170"/>
      <c r="T300" s="171"/>
      <c r="AT300" s="166" t="s">
        <v>150</v>
      </c>
      <c r="AU300" s="166" t="s">
        <v>87</v>
      </c>
      <c r="AV300" s="14" t="s">
        <v>135</v>
      </c>
      <c r="AW300" s="14" t="s">
        <v>33</v>
      </c>
      <c r="AX300" s="14" t="s">
        <v>85</v>
      </c>
      <c r="AY300" s="166" t="s">
        <v>136</v>
      </c>
    </row>
    <row r="301" spans="2:65" s="1" customFormat="1" ht="16.5" customHeight="1">
      <c r="B301" s="32"/>
      <c r="C301" s="172" t="s">
        <v>553</v>
      </c>
      <c r="D301" s="172" t="s">
        <v>420</v>
      </c>
      <c r="E301" s="173" t="s">
        <v>1216</v>
      </c>
      <c r="F301" s="174" t="s">
        <v>1217</v>
      </c>
      <c r="G301" s="175" t="s">
        <v>604</v>
      </c>
      <c r="H301" s="176">
        <v>1</v>
      </c>
      <c r="I301" s="177"/>
      <c r="J301" s="178">
        <f>ROUND(I301*H301,2)</f>
        <v>0</v>
      </c>
      <c r="K301" s="174" t="s">
        <v>1</v>
      </c>
      <c r="L301" s="179"/>
      <c r="M301" s="180" t="s">
        <v>1</v>
      </c>
      <c r="N301" s="181" t="s">
        <v>42</v>
      </c>
      <c r="P301" s="141">
        <f>O301*H301</f>
        <v>0</v>
      </c>
      <c r="Q301" s="141">
        <v>2.4330000000000001E-2</v>
      </c>
      <c r="R301" s="141">
        <f>Q301*H301</f>
        <v>2.4330000000000001E-2</v>
      </c>
      <c r="S301" s="141">
        <v>0</v>
      </c>
      <c r="T301" s="142">
        <f>S301*H301</f>
        <v>0</v>
      </c>
      <c r="AR301" s="143" t="s">
        <v>189</v>
      </c>
      <c r="AT301" s="143" t="s">
        <v>420</v>
      </c>
      <c r="AU301" s="143" t="s">
        <v>87</v>
      </c>
      <c r="AY301" s="17" t="s">
        <v>136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85</v>
      </c>
      <c r="BK301" s="144">
        <f>ROUND(I301*H301,2)</f>
        <v>0</v>
      </c>
      <c r="BL301" s="17" t="s">
        <v>135</v>
      </c>
      <c r="BM301" s="143" t="s">
        <v>1218</v>
      </c>
    </row>
    <row r="302" spans="2:65" s="1" customFormat="1">
      <c r="B302" s="32"/>
      <c r="D302" s="145" t="s">
        <v>149</v>
      </c>
      <c r="F302" s="146" t="s">
        <v>1217</v>
      </c>
      <c r="I302" s="147"/>
      <c r="L302" s="32"/>
      <c r="M302" s="148"/>
      <c r="T302" s="56"/>
      <c r="AT302" s="17" t="s">
        <v>149</v>
      </c>
      <c r="AU302" s="17" t="s">
        <v>87</v>
      </c>
    </row>
    <row r="303" spans="2:65" s="13" customFormat="1">
      <c r="B303" s="155"/>
      <c r="D303" s="145" t="s">
        <v>150</v>
      </c>
      <c r="E303" s="156" t="s">
        <v>1</v>
      </c>
      <c r="F303" s="157" t="s">
        <v>1157</v>
      </c>
      <c r="H303" s="158">
        <v>1</v>
      </c>
      <c r="I303" s="159"/>
      <c r="L303" s="155"/>
      <c r="M303" s="160"/>
      <c r="T303" s="161"/>
      <c r="AT303" s="156" t="s">
        <v>150</v>
      </c>
      <c r="AU303" s="156" t="s">
        <v>87</v>
      </c>
      <c r="AV303" s="13" t="s">
        <v>87</v>
      </c>
      <c r="AW303" s="13" t="s">
        <v>33</v>
      </c>
      <c r="AX303" s="13" t="s">
        <v>85</v>
      </c>
      <c r="AY303" s="156" t="s">
        <v>136</v>
      </c>
    </row>
    <row r="304" spans="2:65" s="1" customFormat="1" ht="16.5" customHeight="1">
      <c r="B304" s="32"/>
      <c r="C304" s="172" t="s">
        <v>560</v>
      </c>
      <c r="D304" s="172" t="s">
        <v>420</v>
      </c>
      <c r="E304" s="173" t="s">
        <v>1219</v>
      </c>
      <c r="F304" s="174" t="s">
        <v>1220</v>
      </c>
      <c r="G304" s="175" t="s">
        <v>604</v>
      </c>
      <c r="H304" s="176">
        <v>2</v>
      </c>
      <c r="I304" s="177"/>
      <c r="J304" s="178">
        <f>ROUND(I304*H304,2)</f>
        <v>0</v>
      </c>
      <c r="K304" s="174" t="s">
        <v>1</v>
      </c>
      <c r="L304" s="179"/>
      <c r="M304" s="180" t="s">
        <v>1</v>
      </c>
      <c r="N304" s="181" t="s">
        <v>42</v>
      </c>
      <c r="P304" s="141">
        <f>O304*H304</f>
        <v>0</v>
      </c>
      <c r="Q304" s="141">
        <v>1.9570000000000001E-2</v>
      </c>
      <c r="R304" s="141">
        <f>Q304*H304</f>
        <v>3.9140000000000001E-2</v>
      </c>
      <c r="S304" s="141">
        <v>0</v>
      </c>
      <c r="T304" s="142">
        <f>S304*H304</f>
        <v>0</v>
      </c>
      <c r="AR304" s="143" t="s">
        <v>189</v>
      </c>
      <c r="AT304" s="143" t="s">
        <v>420</v>
      </c>
      <c r="AU304" s="143" t="s">
        <v>87</v>
      </c>
      <c r="AY304" s="17" t="s">
        <v>136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85</v>
      </c>
      <c r="BK304" s="144">
        <f>ROUND(I304*H304,2)</f>
        <v>0</v>
      </c>
      <c r="BL304" s="17" t="s">
        <v>135</v>
      </c>
      <c r="BM304" s="143" t="s">
        <v>1221</v>
      </c>
    </row>
    <row r="305" spans="2:65" s="1" customFormat="1">
      <c r="B305" s="32"/>
      <c r="D305" s="145" t="s">
        <v>149</v>
      </c>
      <c r="F305" s="146" t="s">
        <v>1220</v>
      </c>
      <c r="I305" s="147"/>
      <c r="L305" s="32"/>
      <c r="M305" s="148"/>
      <c r="T305" s="56"/>
      <c r="AT305" s="17" t="s">
        <v>149</v>
      </c>
      <c r="AU305" s="17" t="s">
        <v>87</v>
      </c>
    </row>
    <row r="306" spans="2:65" s="13" customFormat="1">
      <c r="B306" s="155"/>
      <c r="D306" s="145" t="s">
        <v>150</v>
      </c>
      <c r="E306" s="156" t="s">
        <v>1</v>
      </c>
      <c r="F306" s="157" t="s">
        <v>1222</v>
      </c>
      <c r="H306" s="158">
        <v>2</v>
      </c>
      <c r="I306" s="159"/>
      <c r="L306" s="155"/>
      <c r="M306" s="160"/>
      <c r="T306" s="161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85</v>
      </c>
      <c r="AY306" s="156" t="s">
        <v>136</v>
      </c>
    </row>
    <row r="307" spans="2:65" s="1" customFormat="1" ht="16.5" customHeight="1">
      <c r="B307" s="32"/>
      <c r="C307" s="132" t="s">
        <v>567</v>
      </c>
      <c r="D307" s="132" t="s">
        <v>142</v>
      </c>
      <c r="E307" s="133" t="s">
        <v>1223</v>
      </c>
      <c r="F307" s="134" t="s">
        <v>1224</v>
      </c>
      <c r="G307" s="135" t="s">
        <v>604</v>
      </c>
      <c r="H307" s="136">
        <v>1</v>
      </c>
      <c r="I307" s="137"/>
      <c r="J307" s="138">
        <f>ROUND(I307*H307,2)</f>
        <v>0</v>
      </c>
      <c r="K307" s="134" t="s">
        <v>146</v>
      </c>
      <c r="L307" s="32"/>
      <c r="M307" s="139" t="s">
        <v>1</v>
      </c>
      <c r="N307" s="140" t="s">
        <v>42</v>
      </c>
      <c r="P307" s="141">
        <f>O307*H307</f>
        <v>0</v>
      </c>
      <c r="Q307" s="141">
        <v>1.3600000000000001E-3</v>
      </c>
      <c r="R307" s="141">
        <f>Q307*H307</f>
        <v>1.3600000000000001E-3</v>
      </c>
      <c r="S307" s="141">
        <v>0</v>
      </c>
      <c r="T307" s="142">
        <f>S307*H307</f>
        <v>0</v>
      </c>
      <c r="AR307" s="143" t="s">
        <v>135</v>
      </c>
      <c r="AT307" s="143" t="s">
        <v>142</v>
      </c>
      <c r="AU307" s="143" t="s">
        <v>87</v>
      </c>
      <c r="AY307" s="17" t="s">
        <v>136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85</v>
      </c>
      <c r="BK307" s="144">
        <f>ROUND(I307*H307,2)</f>
        <v>0</v>
      </c>
      <c r="BL307" s="17" t="s">
        <v>135</v>
      </c>
      <c r="BM307" s="143" t="s">
        <v>1225</v>
      </c>
    </row>
    <row r="308" spans="2:65" s="1" customFormat="1">
      <c r="B308" s="32"/>
      <c r="D308" s="145" t="s">
        <v>149</v>
      </c>
      <c r="F308" s="146" t="s">
        <v>1226</v>
      </c>
      <c r="I308" s="147"/>
      <c r="L308" s="32"/>
      <c r="M308" s="148"/>
      <c r="T308" s="56"/>
      <c r="AT308" s="17" t="s">
        <v>149</v>
      </c>
      <c r="AU308" s="17" t="s">
        <v>87</v>
      </c>
    </row>
    <row r="309" spans="2:65" s="13" customFormat="1">
      <c r="B309" s="155"/>
      <c r="D309" s="145" t="s">
        <v>150</v>
      </c>
      <c r="E309" s="156" t="s">
        <v>1</v>
      </c>
      <c r="F309" s="157" t="s">
        <v>1227</v>
      </c>
      <c r="H309" s="158">
        <v>1</v>
      </c>
      <c r="I309" s="159"/>
      <c r="L309" s="155"/>
      <c r="M309" s="160"/>
      <c r="T309" s="161"/>
      <c r="AT309" s="156" t="s">
        <v>150</v>
      </c>
      <c r="AU309" s="156" t="s">
        <v>87</v>
      </c>
      <c r="AV309" s="13" t="s">
        <v>87</v>
      </c>
      <c r="AW309" s="13" t="s">
        <v>33</v>
      </c>
      <c r="AX309" s="13" t="s">
        <v>85</v>
      </c>
      <c r="AY309" s="156" t="s">
        <v>136</v>
      </c>
    </row>
    <row r="310" spans="2:65" s="1" customFormat="1" ht="16.5" customHeight="1">
      <c r="B310" s="32"/>
      <c r="C310" s="172" t="s">
        <v>574</v>
      </c>
      <c r="D310" s="172" t="s">
        <v>420</v>
      </c>
      <c r="E310" s="173" t="s">
        <v>1228</v>
      </c>
      <c r="F310" s="174" t="s">
        <v>1229</v>
      </c>
      <c r="G310" s="175" t="s">
        <v>604</v>
      </c>
      <c r="H310" s="176">
        <v>1</v>
      </c>
      <c r="I310" s="177"/>
      <c r="J310" s="178">
        <f>ROUND(I310*H310,2)</f>
        <v>0</v>
      </c>
      <c r="K310" s="174" t="s">
        <v>1</v>
      </c>
      <c r="L310" s="179"/>
      <c r="M310" s="180" t="s">
        <v>1</v>
      </c>
      <c r="N310" s="181" t="s">
        <v>42</v>
      </c>
      <c r="P310" s="141">
        <f>O310*H310</f>
        <v>0</v>
      </c>
      <c r="Q310" s="141">
        <v>3.4000000000000002E-2</v>
      </c>
      <c r="R310" s="141">
        <f>Q310*H310</f>
        <v>3.4000000000000002E-2</v>
      </c>
      <c r="S310" s="141">
        <v>0</v>
      </c>
      <c r="T310" s="142">
        <f>S310*H310</f>
        <v>0</v>
      </c>
      <c r="AR310" s="143" t="s">
        <v>189</v>
      </c>
      <c r="AT310" s="143" t="s">
        <v>420</v>
      </c>
      <c r="AU310" s="143" t="s">
        <v>87</v>
      </c>
      <c r="AY310" s="17" t="s">
        <v>136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85</v>
      </c>
      <c r="BK310" s="144">
        <f>ROUND(I310*H310,2)</f>
        <v>0</v>
      </c>
      <c r="BL310" s="17" t="s">
        <v>135</v>
      </c>
      <c r="BM310" s="143" t="s">
        <v>1230</v>
      </c>
    </row>
    <row r="311" spans="2:65" s="1" customFormat="1">
      <c r="B311" s="32"/>
      <c r="D311" s="145" t="s">
        <v>149</v>
      </c>
      <c r="F311" s="146" t="s">
        <v>1229</v>
      </c>
      <c r="I311" s="147"/>
      <c r="L311" s="32"/>
      <c r="M311" s="148"/>
      <c r="T311" s="56"/>
      <c r="AT311" s="17" t="s">
        <v>149</v>
      </c>
      <c r="AU311" s="17" t="s">
        <v>87</v>
      </c>
    </row>
    <row r="312" spans="2:65" s="13" customFormat="1">
      <c r="B312" s="155"/>
      <c r="D312" s="145" t="s">
        <v>150</v>
      </c>
      <c r="E312" s="156" t="s">
        <v>1</v>
      </c>
      <c r="F312" s="157" t="s">
        <v>1231</v>
      </c>
      <c r="H312" s="158">
        <v>1</v>
      </c>
      <c r="I312" s="159"/>
      <c r="L312" s="155"/>
      <c r="M312" s="160"/>
      <c r="T312" s="161"/>
      <c r="AT312" s="156" t="s">
        <v>150</v>
      </c>
      <c r="AU312" s="156" t="s">
        <v>87</v>
      </c>
      <c r="AV312" s="13" t="s">
        <v>87</v>
      </c>
      <c r="AW312" s="13" t="s">
        <v>33</v>
      </c>
      <c r="AX312" s="13" t="s">
        <v>85</v>
      </c>
      <c r="AY312" s="156" t="s">
        <v>136</v>
      </c>
    </row>
    <row r="313" spans="2:65" s="1" customFormat="1" ht="16.5" customHeight="1">
      <c r="B313" s="32"/>
      <c r="C313" s="132" t="s">
        <v>580</v>
      </c>
      <c r="D313" s="132" t="s">
        <v>142</v>
      </c>
      <c r="E313" s="133" t="s">
        <v>1232</v>
      </c>
      <c r="F313" s="134" t="s">
        <v>1233</v>
      </c>
      <c r="G313" s="135" t="s">
        <v>604</v>
      </c>
      <c r="H313" s="136">
        <v>4</v>
      </c>
      <c r="I313" s="137"/>
      <c r="J313" s="138">
        <f>ROUND(I313*H313,2)</f>
        <v>0</v>
      </c>
      <c r="K313" s="134" t="s">
        <v>146</v>
      </c>
      <c r="L313" s="32"/>
      <c r="M313" s="139" t="s">
        <v>1</v>
      </c>
      <c r="N313" s="140" t="s">
        <v>42</v>
      </c>
      <c r="P313" s="141">
        <f>O313*H313</f>
        <v>0</v>
      </c>
      <c r="Q313" s="141">
        <v>0</v>
      </c>
      <c r="R313" s="141">
        <f>Q313*H313</f>
        <v>0</v>
      </c>
      <c r="S313" s="141">
        <v>2.2599999999999999E-2</v>
      </c>
      <c r="T313" s="142">
        <f>S313*H313</f>
        <v>9.0399999999999994E-2</v>
      </c>
      <c r="AR313" s="143" t="s">
        <v>135</v>
      </c>
      <c r="AT313" s="143" t="s">
        <v>142</v>
      </c>
      <c r="AU313" s="143" t="s">
        <v>87</v>
      </c>
      <c r="AY313" s="17" t="s">
        <v>136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85</v>
      </c>
      <c r="BK313" s="144">
        <f>ROUND(I313*H313,2)</f>
        <v>0</v>
      </c>
      <c r="BL313" s="17" t="s">
        <v>135</v>
      </c>
      <c r="BM313" s="143" t="s">
        <v>1234</v>
      </c>
    </row>
    <row r="314" spans="2:65" s="1" customFormat="1">
      <c r="B314" s="32"/>
      <c r="D314" s="145" t="s">
        <v>149</v>
      </c>
      <c r="F314" s="146" t="s">
        <v>1235</v>
      </c>
      <c r="I314" s="147"/>
      <c r="L314" s="32"/>
      <c r="M314" s="148"/>
      <c r="T314" s="56"/>
      <c r="AT314" s="17" t="s">
        <v>149</v>
      </c>
      <c r="AU314" s="17" t="s">
        <v>87</v>
      </c>
    </row>
    <row r="315" spans="2:65" s="13" customFormat="1">
      <c r="B315" s="155"/>
      <c r="D315" s="145" t="s">
        <v>150</v>
      </c>
      <c r="E315" s="156" t="s">
        <v>1</v>
      </c>
      <c r="F315" s="157" t="s">
        <v>1236</v>
      </c>
      <c r="H315" s="158">
        <v>3</v>
      </c>
      <c r="I315" s="159"/>
      <c r="L315" s="155"/>
      <c r="M315" s="160"/>
      <c r="T315" s="161"/>
      <c r="AT315" s="156" t="s">
        <v>150</v>
      </c>
      <c r="AU315" s="156" t="s">
        <v>87</v>
      </c>
      <c r="AV315" s="13" t="s">
        <v>87</v>
      </c>
      <c r="AW315" s="13" t="s">
        <v>33</v>
      </c>
      <c r="AX315" s="13" t="s">
        <v>77</v>
      </c>
      <c r="AY315" s="156" t="s">
        <v>136</v>
      </c>
    </row>
    <row r="316" spans="2:65" s="13" customFormat="1">
      <c r="B316" s="155"/>
      <c r="D316" s="145" t="s">
        <v>150</v>
      </c>
      <c r="E316" s="156" t="s">
        <v>1</v>
      </c>
      <c r="F316" s="157" t="s">
        <v>1237</v>
      </c>
      <c r="H316" s="158">
        <v>1</v>
      </c>
      <c r="I316" s="159"/>
      <c r="L316" s="155"/>
      <c r="M316" s="160"/>
      <c r="T316" s="161"/>
      <c r="AT316" s="156" t="s">
        <v>150</v>
      </c>
      <c r="AU316" s="156" t="s">
        <v>87</v>
      </c>
      <c r="AV316" s="13" t="s">
        <v>87</v>
      </c>
      <c r="AW316" s="13" t="s">
        <v>33</v>
      </c>
      <c r="AX316" s="13" t="s">
        <v>77</v>
      </c>
      <c r="AY316" s="156" t="s">
        <v>136</v>
      </c>
    </row>
    <row r="317" spans="2:65" s="14" customFormat="1">
      <c r="B317" s="165"/>
      <c r="D317" s="145" t="s">
        <v>150</v>
      </c>
      <c r="E317" s="166" t="s">
        <v>1</v>
      </c>
      <c r="F317" s="167" t="s">
        <v>277</v>
      </c>
      <c r="H317" s="168">
        <v>4</v>
      </c>
      <c r="I317" s="169"/>
      <c r="L317" s="165"/>
      <c r="M317" s="170"/>
      <c r="T317" s="171"/>
      <c r="AT317" s="166" t="s">
        <v>150</v>
      </c>
      <c r="AU317" s="166" t="s">
        <v>87</v>
      </c>
      <c r="AV317" s="14" t="s">
        <v>135</v>
      </c>
      <c r="AW317" s="14" t="s">
        <v>33</v>
      </c>
      <c r="AX317" s="14" t="s">
        <v>85</v>
      </c>
      <c r="AY317" s="166" t="s">
        <v>136</v>
      </c>
    </row>
    <row r="318" spans="2:65" s="1" customFormat="1" ht="16.5" customHeight="1">
      <c r="B318" s="32"/>
      <c r="C318" s="132" t="s">
        <v>587</v>
      </c>
      <c r="D318" s="132" t="s">
        <v>142</v>
      </c>
      <c r="E318" s="133" t="s">
        <v>1238</v>
      </c>
      <c r="F318" s="134" t="s">
        <v>1239</v>
      </c>
      <c r="G318" s="135" t="s">
        <v>285</v>
      </c>
      <c r="H318" s="136">
        <v>119.87</v>
      </c>
      <c r="I318" s="137"/>
      <c r="J318" s="138">
        <f>ROUND(I318*H318,2)</f>
        <v>0</v>
      </c>
      <c r="K318" s="134" t="s">
        <v>146</v>
      </c>
      <c r="L318" s="32"/>
      <c r="M318" s="139" t="s">
        <v>1</v>
      </c>
      <c r="N318" s="140" t="s">
        <v>42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135</v>
      </c>
      <c r="AT318" s="143" t="s">
        <v>142</v>
      </c>
      <c r="AU318" s="143" t="s">
        <v>87</v>
      </c>
      <c r="AY318" s="17" t="s">
        <v>136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85</v>
      </c>
      <c r="BK318" s="144">
        <f>ROUND(I318*H318,2)</f>
        <v>0</v>
      </c>
      <c r="BL318" s="17" t="s">
        <v>135</v>
      </c>
      <c r="BM318" s="143" t="s">
        <v>1240</v>
      </c>
    </row>
    <row r="319" spans="2:65" s="1" customFormat="1">
      <c r="B319" s="32"/>
      <c r="D319" s="145" t="s">
        <v>149</v>
      </c>
      <c r="F319" s="146" t="s">
        <v>1239</v>
      </c>
      <c r="I319" s="147"/>
      <c r="L319" s="32"/>
      <c r="M319" s="148"/>
      <c r="T319" s="56"/>
      <c r="AT319" s="17" t="s">
        <v>149</v>
      </c>
      <c r="AU319" s="17" t="s">
        <v>87</v>
      </c>
    </row>
    <row r="320" spans="2:65" s="13" customFormat="1">
      <c r="B320" s="155"/>
      <c r="D320" s="145" t="s">
        <v>150</v>
      </c>
      <c r="E320" s="156" t="s">
        <v>1</v>
      </c>
      <c r="F320" s="157" t="s">
        <v>1241</v>
      </c>
      <c r="H320" s="158">
        <v>119.87</v>
      </c>
      <c r="I320" s="159"/>
      <c r="L320" s="155"/>
      <c r="M320" s="160"/>
      <c r="T320" s="161"/>
      <c r="AT320" s="156" t="s">
        <v>150</v>
      </c>
      <c r="AU320" s="156" t="s">
        <v>87</v>
      </c>
      <c r="AV320" s="13" t="s">
        <v>87</v>
      </c>
      <c r="AW320" s="13" t="s">
        <v>33</v>
      </c>
      <c r="AX320" s="13" t="s">
        <v>85</v>
      </c>
      <c r="AY320" s="156" t="s">
        <v>136</v>
      </c>
    </row>
    <row r="321" spans="2:65" s="1" customFormat="1" ht="16.5" customHeight="1">
      <c r="B321" s="32"/>
      <c r="C321" s="132" t="s">
        <v>594</v>
      </c>
      <c r="D321" s="132" t="s">
        <v>142</v>
      </c>
      <c r="E321" s="133" t="s">
        <v>1242</v>
      </c>
      <c r="F321" s="134" t="s">
        <v>1243</v>
      </c>
      <c r="G321" s="135" t="s">
        <v>285</v>
      </c>
      <c r="H321" s="136">
        <v>119.87</v>
      </c>
      <c r="I321" s="137"/>
      <c r="J321" s="138">
        <f>ROUND(I321*H321,2)</f>
        <v>0</v>
      </c>
      <c r="K321" s="134" t="s">
        <v>146</v>
      </c>
      <c r="L321" s="32"/>
      <c r="M321" s="139" t="s">
        <v>1</v>
      </c>
      <c r="N321" s="140" t="s">
        <v>42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135</v>
      </c>
      <c r="AT321" s="143" t="s">
        <v>142</v>
      </c>
      <c r="AU321" s="143" t="s">
        <v>87</v>
      </c>
      <c r="AY321" s="17" t="s">
        <v>136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85</v>
      </c>
      <c r="BK321" s="144">
        <f>ROUND(I321*H321,2)</f>
        <v>0</v>
      </c>
      <c r="BL321" s="17" t="s">
        <v>135</v>
      </c>
      <c r="BM321" s="143" t="s">
        <v>1244</v>
      </c>
    </row>
    <row r="322" spans="2:65" s="1" customFormat="1">
      <c r="B322" s="32"/>
      <c r="D322" s="145" t="s">
        <v>149</v>
      </c>
      <c r="F322" s="146" t="s">
        <v>1245</v>
      </c>
      <c r="I322" s="147"/>
      <c r="L322" s="32"/>
      <c r="M322" s="148"/>
      <c r="T322" s="56"/>
      <c r="AT322" s="17" t="s">
        <v>149</v>
      </c>
      <c r="AU322" s="17" t="s">
        <v>87</v>
      </c>
    </row>
    <row r="323" spans="2:65" s="13" customFormat="1">
      <c r="B323" s="155"/>
      <c r="D323" s="145" t="s">
        <v>150</v>
      </c>
      <c r="E323" s="156" t="s">
        <v>1</v>
      </c>
      <c r="F323" s="157" t="s">
        <v>1241</v>
      </c>
      <c r="H323" s="158">
        <v>119.87</v>
      </c>
      <c r="I323" s="159"/>
      <c r="L323" s="155"/>
      <c r="M323" s="160"/>
      <c r="T323" s="161"/>
      <c r="AT323" s="156" t="s">
        <v>150</v>
      </c>
      <c r="AU323" s="156" t="s">
        <v>87</v>
      </c>
      <c r="AV323" s="13" t="s">
        <v>87</v>
      </c>
      <c r="AW323" s="13" t="s">
        <v>33</v>
      </c>
      <c r="AX323" s="13" t="s">
        <v>85</v>
      </c>
      <c r="AY323" s="156" t="s">
        <v>136</v>
      </c>
    </row>
    <row r="324" spans="2:65" s="1" customFormat="1" ht="16.5" customHeight="1">
      <c r="B324" s="32"/>
      <c r="C324" s="132" t="s">
        <v>601</v>
      </c>
      <c r="D324" s="132" t="s">
        <v>142</v>
      </c>
      <c r="E324" s="133" t="s">
        <v>1246</v>
      </c>
      <c r="F324" s="134" t="s">
        <v>1247</v>
      </c>
      <c r="G324" s="135" t="s">
        <v>604</v>
      </c>
      <c r="H324" s="136">
        <v>2</v>
      </c>
      <c r="I324" s="137"/>
      <c r="J324" s="138">
        <f>ROUND(I324*H324,2)</f>
        <v>0</v>
      </c>
      <c r="K324" s="134" t="s">
        <v>146</v>
      </c>
      <c r="L324" s="32"/>
      <c r="M324" s="139" t="s">
        <v>1</v>
      </c>
      <c r="N324" s="140" t="s">
        <v>42</v>
      </c>
      <c r="P324" s="141">
        <f>O324*H324</f>
        <v>0</v>
      </c>
      <c r="Q324" s="141">
        <v>0.45937</v>
      </c>
      <c r="R324" s="141">
        <f>Q324*H324</f>
        <v>0.91874</v>
      </c>
      <c r="S324" s="141">
        <v>0</v>
      </c>
      <c r="T324" s="142">
        <f>S324*H324</f>
        <v>0</v>
      </c>
      <c r="AR324" s="143" t="s">
        <v>135</v>
      </c>
      <c r="AT324" s="143" t="s">
        <v>142</v>
      </c>
      <c r="AU324" s="143" t="s">
        <v>87</v>
      </c>
      <c r="AY324" s="17" t="s">
        <v>136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85</v>
      </c>
      <c r="BK324" s="144">
        <f>ROUND(I324*H324,2)</f>
        <v>0</v>
      </c>
      <c r="BL324" s="17" t="s">
        <v>135</v>
      </c>
      <c r="BM324" s="143" t="s">
        <v>1248</v>
      </c>
    </row>
    <row r="325" spans="2:65" s="1" customFormat="1">
      <c r="B325" s="32"/>
      <c r="D325" s="145" t="s">
        <v>149</v>
      </c>
      <c r="F325" s="146" t="s">
        <v>1249</v>
      </c>
      <c r="I325" s="147"/>
      <c r="L325" s="32"/>
      <c r="M325" s="148"/>
      <c r="T325" s="56"/>
      <c r="AT325" s="17" t="s">
        <v>149</v>
      </c>
      <c r="AU325" s="17" t="s">
        <v>87</v>
      </c>
    </row>
    <row r="326" spans="2:65" s="13" customFormat="1">
      <c r="B326" s="155"/>
      <c r="D326" s="145" t="s">
        <v>150</v>
      </c>
      <c r="E326" s="156" t="s">
        <v>1</v>
      </c>
      <c r="F326" s="157" t="s">
        <v>1250</v>
      </c>
      <c r="H326" s="158">
        <v>2</v>
      </c>
      <c r="I326" s="159"/>
      <c r="L326" s="155"/>
      <c r="M326" s="160"/>
      <c r="T326" s="161"/>
      <c r="AT326" s="156" t="s">
        <v>150</v>
      </c>
      <c r="AU326" s="156" t="s">
        <v>87</v>
      </c>
      <c r="AV326" s="13" t="s">
        <v>87</v>
      </c>
      <c r="AW326" s="13" t="s">
        <v>33</v>
      </c>
      <c r="AX326" s="13" t="s">
        <v>85</v>
      </c>
      <c r="AY326" s="156" t="s">
        <v>136</v>
      </c>
    </row>
    <row r="327" spans="2:65" s="1" customFormat="1" ht="16.5" customHeight="1">
      <c r="B327" s="32"/>
      <c r="C327" s="132" t="s">
        <v>609</v>
      </c>
      <c r="D327" s="132" t="s">
        <v>142</v>
      </c>
      <c r="E327" s="133" t="s">
        <v>1251</v>
      </c>
      <c r="F327" s="134" t="s">
        <v>1252</v>
      </c>
      <c r="G327" s="135" t="s">
        <v>604</v>
      </c>
      <c r="H327" s="136">
        <v>6</v>
      </c>
      <c r="I327" s="137"/>
      <c r="J327" s="138">
        <f>ROUND(I327*H327,2)</f>
        <v>0</v>
      </c>
      <c r="K327" s="134" t="s">
        <v>146</v>
      </c>
      <c r="L327" s="32"/>
      <c r="M327" s="139" t="s">
        <v>1</v>
      </c>
      <c r="N327" s="140" t="s">
        <v>42</v>
      </c>
      <c r="P327" s="141">
        <f>O327*H327</f>
        <v>0</v>
      </c>
      <c r="Q327" s="141">
        <v>0.12303</v>
      </c>
      <c r="R327" s="141">
        <f>Q327*H327</f>
        <v>0.73818000000000006</v>
      </c>
      <c r="S327" s="141">
        <v>0</v>
      </c>
      <c r="T327" s="142">
        <f>S327*H327</f>
        <v>0</v>
      </c>
      <c r="AR327" s="143" t="s">
        <v>135</v>
      </c>
      <c r="AT327" s="143" t="s">
        <v>142</v>
      </c>
      <c r="AU327" s="143" t="s">
        <v>87</v>
      </c>
      <c r="AY327" s="17" t="s">
        <v>136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85</v>
      </c>
      <c r="BK327" s="144">
        <f>ROUND(I327*H327,2)</f>
        <v>0</v>
      </c>
      <c r="BL327" s="17" t="s">
        <v>135</v>
      </c>
      <c r="BM327" s="143" t="s">
        <v>1253</v>
      </c>
    </row>
    <row r="328" spans="2:65" s="1" customFormat="1">
      <c r="B328" s="32"/>
      <c r="D328" s="145" t="s">
        <v>149</v>
      </c>
      <c r="F328" s="146" t="s">
        <v>1252</v>
      </c>
      <c r="I328" s="147"/>
      <c r="L328" s="32"/>
      <c r="M328" s="148"/>
      <c r="T328" s="56"/>
      <c r="AT328" s="17" t="s">
        <v>149</v>
      </c>
      <c r="AU328" s="17" t="s">
        <v>87</v>
      </c>
    </row>
    <row r="329" spans="2:65" s="13" customFormat="1">
      <c r="B329" s="155"/>
      <c r="D329" s="145" t="s">
        <v>150</v>
      </c>
      <c r="E329" s="156" t="s">
        <v>1</v>
      </c>
      <c r="F329" s="157" t="s">
        <v>1254</v>
      </c>
      <c r="H329" s="158">
        <v>6</v>
      </c>
      <c r="I329" s="159"/>
      <c r="L329" s="155"/>
      <c r="M329" s="160"/>
      <c r="T329" s="161"/>
      <c r="AT329" s="156" t="s">
        <v>150</v>
      </c>
      <c r="AU329" s="156" t="s">
        <v>87</v>
      </c>
      <c r="AV329" s="13" t="s">
        <v>87</v>
      </c>
      <c r="AW329" s="13" t="s">
        <v>33</v>
      </c>
      <c r="AX329" s="13" t="s">
        <v>85</v>
      </c>
      <c r="AY329" s="156" t="s">
        <v>136</v>
      </c>
    </row>
    <row r="330" spans="2:65" s="1" customFormat="1" ht="16.5" customHeight="1">
      <c r="B330" s="32"/>
      <c r="C330" s="172" t="s">
        <v>614</v>
      </c>
      <c r="D330" s="172" t="s">
        <v>420</v>
      </c>
      <c r="E330" s="173" t="s">
        <v>1255</v>
      </c>
      <c r="F330" s="174" t="s">
        <v>1256</v>
      </c>
      <c r="G330" s="175" t="s">
        <v>604</v>
      </c>
      <c r="H330" s="176">
        <v>6</v>
      </c>
      <c r="I330" s="177"/>
      <c r="J330" s="178">
        <f>ROUND(I330*H330,2)</f>
        <v>0</v>
      </c>
      <c r="K330" s="174" t="s">
        <v>146</v>
      </c>
      <c r="L330" s="179"/>
      <c r="M330" s="180" t="s">
        <v>1</v>
      </c>
      <c r="N330" s="181" t="s">
        <v>42</v>
      </c>
      <c r="P330" s="141">
        <f>O330*H330</f>
        <v>0</v>
      </c>
      <c r="Q330" s="141">
        <v>1.3299999999999999E-2</v>
      </c>
      <c r="R330" s="141">
        <f>Q330*H330</f>
        <v>7.9799999999999996E-2</v>
      </c>
      <c r="S330" s="141">
        <v>0</v>
      </c>
      <c r="T330" s="142">
        <f>S330*H330</f>
        <v>0</v>
      </c>
      <c r="AR330" s="143" t="s">
        <v>189</v>
      </c>
      <c r="AT330" s="143" t="s">
        <v>420</v>
      </c>
      <c r="AU330" s="143" t="s">
        <v>87</v>
      </c>
      <c r="AY330" s="17" t="s">
        <v>136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85</v>
      </c>
      <c r="BK330" s="144">
        <f>ROUND(I330*H330,2)</f>
        <v>0</v>
      </c>
      <c r="BL330" s="17" t="s">
        <v>135</v>
      </c>
      <c r="BM330" s="143" t="s">
        <v>1257</v>
      </c>
    </row>
    <row r="331" spans="2:65" s="1" customFormat="1">
      <c r="B331" s="32"/>
      <c r="D331" s="145" t="s">
        <v>149</v>
      </c>
      <c r="F331" s="146" t="s">
        <v>1256</v>
      </c>
      <c r="I331" s="147"/>
      <c r="L331" s="32"/>
      <c r="M331" s="148"/>
      <c r="T331" s="56"/>
      <c r="AT331" s="17" t="s">
        <v>149</v>
      </c>
      <c r="AU331" s="17" t="s">
        <v>87</v>
      </c>
    </row>
    <row r="332" spans="2:65" s="13" customFormat="1">
      <c r="B332" s="155"/>
      <c r="D332" s="145" t="s">
        <v>150</v>
      </c>
      <c r="E332" s="156" t="s">
        <v>1</v>
      </c>
      <c r="F332" s="157" t="s">
        <v>1258</v>
      </c>
      <c r="H332" s="158">
        <v>6</v>
      </c>
      <c r="I332" s="159"/>
      <c r="L332" s="155"/>
      <c r="M332" s="160"/>
      <c r="T332" s="161"/>
      <c r="AT332" s="156" t="s">
        <v>150</v>
      </c>
      <c r="AU332" s="156" t="s">
        <v>87</v>
      </c>
      <c r="AV332" s="13" t="s">
        <v>87</v>
      </c>
      <c r="AW332" s="13" t="s">
        <v>33</v>
      </c>
      <c r="AX332" s="13" t="s">
        <v>85</v>
      </c>
      <c r="AY332" s="156" t="s">
        <v>136</v>
      </c>
    </row>
    <row r="333" spans="2:65" s="1" customFormat="1" ht="16.5" customHeight="1">
      <c r="B333" s="32"/>
      <c r="C333" s="172" t="s">
        <v>621</v>
      </c>
      <c r="D333" s="172" t="s">
        <v>420</v>
      </c>
      <c r="E333" s="173" t="s">
        <v>1259</v>
      </c>
      <c r="F333" s="174" t="s">
        <v>1260</v>
      </c>
      <c r="G333" s="175" t="s">
        <v>1</v>
      </c>
      <c r="H333" s="176">
        <v>6</v>
      </c>
      <c r="I333" s="177"/>
      <c r="J333" s="178">
        <f>ROUND(I333*H333,2)</f>
        <v>0</v>
      </c>
      <c r="K333" s="174" t="s">
        <v>1</v>
      </c>
      <c r="L333" s="179"/>
      <c r="M333" s="180" t="s">
        <v>1</v>
      </c>
      <c r="N333" s="181" t="s">
        <v>42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189</v>
      </c>
      <c r="AT333" s="143" t="s">
        <v>420</v>
      </c>
      <c r="AU333" s="143" t="s">
        <v>87</v>
      </c>
      <c r="AY333" s="17" t="s">
        <v>136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85</v>
      </c>
      <c r="BK333" s="144">
        <f>ROUND(I333*H333,2)</f>
        <v>0</v>
      </c>
      <c r="BL333" s="17" t="s">
        <v>135</v>
      </c>
      <c r="BM333" s="143" t="s">
        <v>1261</v>
      </c>
    </row>
    <row r="334" spans="2:65" s="1" customFormat="1">
      <c r="B334" s="32"/>
      <c r="D334" s="145" t="s">
        <v>149</v>
      </c>
      <c r="F334" s="146" t="s">
        <v>1260</v>
      </c>
      <c r="I334" s="147"/>
      <c r="L334" s="32"/>
      <c r="M334" s="148"/>
      <c r="T334" s="56"/>
      <c r="AT334" s="17" t="s">
        <v>149</v>
      </c>
      <c r="AU334" s="17" t="s">
        <v>87</v>
      </c>
    </row>
    <row r="335" spans="2:65" s="13" customFormat="1">
      <c r="B335" s="155"/>
      <c r="D335" s="145" t="s">
        <v>150</v>
      </c>
      <c r="E335" s="156" t="s">
        <v>1</v>
      </c>
      <c r="F335" s="157" t="s">
        <v>1258</v>
      </c>
      <c r="H335" s="158">
        <v>6</v>
      </c>
      <c r="I335" s="159"/>
      <c r="L335" s="155"/>
      <c r="M335" s="160"/>
      <c r="T335" s="161"/>
      <c r="AT335" s="156" t="s">
        <v>150</v>
      </c>
      <c r="AU335" s="156" t="s">
        <v>87</v>
      </c>
      <c r="AV335" s="13" t="s">
        <v>87</v>
      </c>
      <c r="AW335" s="13" t="s">
        <v>33</v>
      </c>
      <c r="AX335" s="13" t="s">
        <v>85</v>
      </c>
      <c r="AY335" s="156" t="s">
        <v>136</v>
      </c>
    </row>
    <row r="336" spans="2:65" s="1" customFormat="1" ht="16.5" customHeight="1">
      <c r="B336" s="32"/>
      <c r="C336" s="132" t="s">
        <v>629</v>
      </c>
      <c r="D336" s="132" t="s">
        <v>142</v>
      </c>
      <c r="E336" s="133" t="s">
        <v>1262</v>
      </c>
      <c r="F336" s="134" t="s">
        <v>1263</v>
      </c>
      <c r="G336" s="135" t="s">
        <v>604</v>
      </c>
      <c r="H336" s="136">
        <v>1</v>
      </c>
      <c r="I336" s="137"/>
      <c r="J336" s="138">
        <f>ROUND(I336*H336,2)</f>
        <v>0</v>
      </c>
      <c r="K336" s="134" t="s">
        <v>146</v>
      </c>
      <c r="L336" s="32"/>
      <c r="M336" s="139" t="s">
        <v>1</v>
      </c>
      <c r="N336" s="140" t="s">
        <v>42</v>
      </c>
      <c r="P336" s="141">
        <f>O336*H336</f>
        <v>0</v>
      </c>
      <c r="Q336" s="141">
        <v>0.32906000000000002</v>
      </c>
      <c r="R336" s="141">
        <f>Q336*H336</f>
        <v>0.32906000000000002</v>
      </c>
      <c r="S336" s="141">
        <v>0</v>
      </c>
      <c r="T336" s="142">
        <f>S336*H336</f>
        <v>0</v>
      </c>
      <c r="AR336" s="143" t="s">
        <v>135</v>
      </c>
      <c r="AT336" s="143" t="s">
        <v>142</v>
      </c>
      <c r="AU336" s="143" t="s">
        <v>87</v>
      </c>
      <c r="AY336" s="17" t="s">
        <v>136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85</v>
      </c>
      <c r="BK336" s="144">
        <f>ROUND(I336*H336,2)</f>
        <v>0</v>
      </c>
      <c r="BL336" s="17" t="s">
        <v>135</v>
      </c>
      <c r="BM336" s="143" t="s">
        <v>1264</v>
      </c>
    </row>
    <row r="337" spans="2:65" s="1" customFormat="1">
      <c r="B337" s="32"/>
      <c r="D337" s="145" t="s">
        <v>149</v>
      </c>
      <c r="F337" s="146" t="s">
        <v>1263</v>
      </c>
      <c r="I337" s="147"/>
      <c r="L337" s="32"/>
      <c r="M337" s="148"/>
      <c r="T337" s="56"/>
      <c r="AT337" s="17" t="s">
        <v>149</v>
      </c>
      <c r="AU337" s="17" t="s">
        <v>87</v>
      </c>
    </row>
    <row r="338" spans="2:65" s="13" customFormat="1">
      <c r="B338" s="155"/>
      <c r="D338" s="145" t="s">
        <v>150</v>
      </c>
      <c r="E338" s="156" t="s">
        <v>1</v>
      </c>
      <c r="F338" s="157" t="s">
        <v>1265</v>
      </c>
      <c r="H338" s="158">
        <v>1</v>
      </c>
      <c r="I338" s="159"/>
      <c r="L338" s="155"/>
      <c r="M338" s="160"/>
      <c r="T338" s="161"/>
      <c r="AT338" s="156" t="s">
        <v>150</v>
      </c>
      <c r="AU338" s="156" t="s">
        <v>87</v>
      </c>
      <c r="AV338" s="13" t="s">
        <v>87</v>
      </c>
      <c r="AW338" s="13" t="s">
        <v>33</v>
      </c>
      <c r="AX338" s="13" t="s">
        <v>85</v>
      </c>
      <c r="AY338" s="156" t="s">
        <v>136</v>
      </c>
    </row>
    <row r="339" spans="2:65" s="1" customFormat="1" ht="16.5" customHeight="1">
      <c r="B339" s="32"/>
      <c r="C339" s="172" t="s">
        <v>636</v>
      </c>
      <c r="D339" s="172" t="s">
        <v>420</v>
      </c>
      <c r="E339" s="173" t="s">
        <v>1266</v>
      </c>
      <c r="F339" s="174" t="s">
        <v>1267</v>
      </c>
      <c r="G339" s="175" t="s">
        <v>604</v>
      </c>
      <c r="H339" s="176">
        <v>1</v>
      </c>
      <c r="I339" s="177"/>
      <c r="J339" s="178">
        <f>ROUND(I339*H339,2)</f>
        <v>0</v>
      </c>
      <c r="K339" s="174" t="s">
        <v>146</v>
      </c>
      <c r="L339" s="179"/>
      <c r="M339" s="180" t="s">
        <v>1</v>
      </c>
      <c r="N339" s="181" t="s">
        <v>42</v>
      </c>
      <c r="P339" s="141">
        <f>O339*H339</f>
        <v>0</v>
      </c>
      <c r="Q339" s="141">
        <v>2.9499999999999998E-2</v>
      </c>
      <c r="R339" s="141">
        <f>Q339*H339</f>
        <v>2.9499999999999998E-2</v>
      </c>
      <c r="S339" s="141">
        <v>0</v>
      </c>
      <c r="T339" s="142">
        <f>S339*H339</f>
        <v>0</v>
      </c>
      <c r="AR339" s="143" t="s">
        <v>189</v>
      </c>
      <c r="AT339" s="143" t="s">
        <v>420</v>
      </c>
      <c r="AU339" s="143" t="s">
        <v>87</v>
      </c>
      <c r="AY339" s="17" t="s">
        <v>136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85</v>
      </c>
      <c r="BK339" s="144">
        <f>ROUND(I339*H339,2)</f>
        <v>0</v>
      </c>
      <c r="BL339" s="17" t="s">
        <v>135</v>
      </c>
      <c r="BM339" s="143" t="s">
        <v>1268</v>
      </c>
    </row>
    <row r="340" spans="2:65" s="1" customFormat="1">
      <c r="B340" s="32"/>
      <c r="D340" s="145" t="s">
        <v>149</v>
      </c>
      <c r="F340" s="146" t="s">
        <v>1267</v>
      </c>
      <c r="I340" s="147"/>
      <c r="L340" s="32"/>
      <c r="M340" s="148"/>
      <c r="T340" s="56"/>
      <c r="AT340" s="17" t="s">
        <v>149</v>
      </c>
      <c r="AU340" s="17" t="s">
        <v>87</v>
      </c>
    </row>
    <row r="341" spans="2:65" s="13" customFormat="1">
      <c r="B341" s="155"/>
      <c r="D341" s="145" t="s">
        <v>150</v>
      </c>
      <c r="E341" s="156" t="s">
        <v>1</v>
      </c>
      <c r="F341" s="157" t="s">
        <v>1269</v>
      </c>
      <c r="H341" s="158">
        <v>1</v>
      </c>
      <c r="I341" s="159"/>
      <c r="L341" s="155"/>
      <c r="M341" s="160"/>
      <c r="T341" s="161"/>
      <c r="AT341" s="156" t="s">
        <v>150</v>
      </c>
      <c r="AU341" s="156" t="s">
        <v>87</v>
      </c>
      <c r="AV341" s="13" t="s">
        <v>87</v>
      </c>
      <c r="AW341" s="13" t="s">
        <v>33</v>
      </c>
      <c r="AX341" s="13" t="s">
        <v>85</v>
      </c>
      <c r="AY341" s="156" t="s">
        <v>136</v>
      </c>
    </row>
    <row r="342" spans="2:65" s="1" customFormat="1" ht="16.5" customHeight="1">
      <c r="B342" s="32"/>
      <c r="C342" s="172" t="s">
        <v>643</v>
      </c>
      <c r="D342" s="172" t="s">
        <v>420</v>
      </c>
      <c r="E342" s="173" t="s">
        <v>1270</v>
      </c>
      <c r="F342" s="174" t="s">
        <v>1271</v>
      </c>
      <c r="G342" s="175" t="s">
        <v>604</v>
      </c>
      <c r="H342" s="176">
        <v>1</v>
      </c>
      <c r="I342" s="177"/>
      <c r="J342" s="178">
        <f>ROUND(I342*H342,2)</f>
        <v>0</v>
      </c>
      <c r="K342" s="174" t="s">
        <v>1</v>
      </c>
      <c r="L342" s="179"/>
      <c r="M342" s="180" t="s">
        <v>1</v>
      </c>
      <c r="N342" s="181" t="s">
        <v>42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189</v>
      </c>
      <c r="AT342" s="143" t="s">
        <v>420</v>
      </c>
      <c r="AU342" s="143" t="s">
        <v>87</v>
      </c>
      <c r="AY342" s="17" t="s">
        <v>136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85</v>
      </c>
      <c r="BK342" s="144">
        <f>ROUND(I342*H342,2)</f>
        <v>0</v>
      </c>
      <c r="BL342" s="17" t="s">
        <v>135</v>
      </c>
      <c r="BM342" s="143" t="s">
        <v>1272</v>
      </c>
    </row>
    <row r="343" spans="2:65" s="1" customFormat="1">
      <c r="B343" s="32"/>
      <c r="D343" s="145" t="s">
        <v>149</v>
      </c>
      <c r="F343" s="146" t="s">
        <v>1271</v>
      </c>
      <c r="I343" s="147"/>
      <c r="L343" s="32"/>
      <c r="M343" s="148"/>
      <c r="T343" s="56"/>
      <c r="AT343" s="17" t="s">
        <v>149</v>
      </c>
      <c r="AU343" s="17" t="s">
        <v>87</v>
      </c>
    </row>
    <row r="344" spans="2:65" s="13" customFormat="1">
      <c r="B344" s="155"/>
      <c r="D344" s="145" t="s">
        <v>150</v>
      </c>
      <c r="E344" s="156" t="s">
        <v>1</v>
      </c>
      <c r="F344" s="157" t="s">
        <v>1269</v>
      </c>
      <c r="H344" s="158">
        <v>1</v>
      </c>
      <c r="I344" s="159"/>
      <c r="L344" s="155"/>
      <c r="M344" s="160"/>
      <c r="T344" s="161"/>
      <c r="AT344" s="156" t="s">
        <v>150</v>
      </c>
      <c r="AU344" s="156" t="s">
        <v>87</v>
      </c>
      <c r="AV344" s="13" t="s">
        <v>87</v>
      </c>
      <c r="AW344" s="13" t="s">
        <v>33</v>
      </c>
      <c r="AX344" s="13" t="s">
        <v>85</v>
      </c>
      <c r="AY344" s="156" t="s">
        <v>136</v>
      </c>
    </row>
    <row r="345" spans="2:65" s="1" customFormat="1" ht="16.5" customHeight="1">
      <c r="B345" s="32"/>
      <c r="C345" s="132" t="s">
        <v>649</v>
      </c>
      <c r="D345" s="132" t="s">
        <v>142</v>
      </c>
      <c r="E345" s="133" t="s">
        <v>1273</v>
      </c>
      <c r="F345" s="134" t="s">
        <v>1274</v>
      </c>
      <c r="G345" s="135" t="s">
        <v>604</v>
      </c>
      <c r="H345" s="136">
        <v>3</v>
      </c>
      <c r="I345" s="137"/>
      <c r="J345" s="138">
        <f>ROUND(I345*H345,2)</f>
        <v>0</v>
      </c>
      <c r="K345" s="134" t="s">
        <v>146</v>
      </c>
      <c r="L345" s="32"/>
      <c r="M345" s="139" t="s">
        <v>1</v>
      </c>
      <c r="N345" s="140" t="s">
        <v>42</v>
      </c>
      <c r="P345" s="141">
        <f>O345*H345</f>
        <v>0</v>
      </c>
      <c r="Q345" s="141">
        <v>1.6000000000000001E-4</v>
      </c>
      <c r="R345" s="141">
        <f>Q345*H345</f>
        <v>4.8000000000000007E-4</v>
      </c>
      <c r="S345" s="141">
        <v>0</v>
      </c>
      <c r="T345" s="142">
        <f>S345*H345</f>
        <v>0</v>
      </c>
      <c r="AR345" s="143" t="s">
        <v>135</v>
      </c>
      <c r="AT345" s="143" t="s">
        <v>142</v>
      </c>
      <c r="AU345" s="143" t="s">
        <v>87</v>
      </c>
      <c r="AY345" s="17" t="s">
        <v>136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85</v>
      </c>
      <c r="BK345" s="144">
        <f>ROUND(I345*H345,2)</f>
        <v>0</v>
      </c>
      <c r="BL345" s="17" t="s">
        <v>135</v>
      </c>
      <c r="BM345" s="143" t="s">
        <v>1275</v>
      </c>
    </row>
    <row r="346" spans="2:65" s="1" customFormat="1">
      <c r="B346" s="32"/>
      <c r="D346" s="145" t="s">
        <v>149</v>
      </c>
      <c r="F346" s="146" t="s">
        <v>1276</v>
      </c>
      <c r="I346" s="147"/>
      <c r="L346" s="32"/>
      <c r="M346" s="148"/>
      <c r="T346" s="56"/>
      <c r="AT346" s="17" t="s">
        <v>149</v>
      </c>
      <c r="AU346" s="17" t="s">
        <v>87</v>
      </c>
    </row>
    <row r="347" spans="2:65" s="12" customFormat="1">
      <c r="B347" s="149"/>
      <c r="D347" s="145" t="s">
        <v>150</v>
      </c>
      <c r="E347" s="150" t="s">
        <v>1</v>
      </c>
      <c r="F347" s="151" t="s">
        <v>1277</v>
      </c>
      <c r="H347" s="150" t="s">
        <v>1</v>
      </c>
      <c r="I347" s="152"/>
      <c r="L347" s="149"/>
      <c r="M347" s="153"/>
      <c r="T347" s="154"/>
      <c r="AT347" s="150" t="s">
        <v>150</v>
      </c>
      <c r="AU347" s="150" t="s">
        <v>87</v>
      </c>
      <c r="AV347" s="12" t="s">
        <v>85</v>
      </c>
      <c r="AW347" s="12" t="s">
        <v>33</v>
      </c>
      <c r="AX347" s="12" t="s">
        <v>77</v>
      </c>
      <c r="AY347" s="150" t="s">
        <v>136</v>
      </c>
    </row>
    <row r="348" spans="2:65" s="13" customFormat="1">
      <c r="B348" s="155"/>
      <c r="D348" s="145" t="s">
        <v>150</v>
      </c>
      <c r="E348" s="156" t="s">
        <v>1</v>
      </c>
      <c r="F348" s="157" t="s">
        <v>1278</v>
      </c>
      <c r="H348" s="158">
        <v>3</v>
      </c>
      <c r="I348" s="159"/>
      <c r="L348" s="155"/>
      <c r="M348" s="160"/>
      <c r="T348" s="161"/>
      <c r="AT348" s="156" t="s">
        <v>150</v>
      </c>
      <c r="AU348" s="156" t="s">
        <v>87</v>
      </c>
      <c r="AV348" s="13" t="s">
        <v>87</v>
      </c>
      <c r="AW348" s="13" t="s">
        <v>33</v>
      </c>
      <c r="AX348" s="13" t="s">
        <v>85</v>
      </c>
      <c r="AY348" s="156" t="s">
        <v>136</v>
      </c>
    </row>
    <row r="349" spans="2:65" s="1" customFormat="1" ht="16.5" customHeight="1">
      <c r="B349" s="32"/>
      <c r="C349" s="132" t="s">
        <v>658</v>
      </c>
      <c r="D349" s="132" t="s">
        <v>142</v>
      </c>
      <c r="E349" s="133" t="s">
        <v>1279</v>
      </c>
      <c r="F349" s="134" t="s">
        <v>1280</v>
      </c>
      <c r="G349" s="135" t="s">
        <v>285</v>
      </c>
      <c r="H349" s="136">
        <v>131.87</v>
      </c>
      <c r="I349" s="137"/>
      <c r="J349" s="138">
        <f>ROUND(I349*H349,2)</f>
        <v>0</v>
      </c>
      <c r="K349" s="134" t="s">
        <v>146</v>
      </c>
      <c r="L349" s="32"/>
      <c r="M349" s="139" t="s">
        <v>1</v>
      </c>
      <c r="N349" s="140" t="s">
        <v>42</v>
      </c>
      <c r="P349" s="141">
        <f>O349*H349</f>
        <v>0</v>
      </c>
      <c r="Q349" s="141">
        <v>1.9000000000000001E-4</v>
      </c>
      <c r="R349" s="141">
        <f>Q349*H349</f>
        <v>2.5055300000000003E-2</v>
      </c>
      <c r="S349" s="141">
        <v>0</v>
      </c>
      <c r="T349" s="142">
        <f>S349*H349</f>
        <v>0</v>
      </c>
      <c r="AR349" s="143" t="s">
        <v>135</v>
      </c>
      <c r="AT349" s="143" t="s">
        <v>142</v>
      </c>
      <c r="AU349" s="143" t="s">
        <v>87</v>
      </c>
      <c r="AY349" s="17" t="s">
        <v>136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85</v>
      </c>
      <c r="BK349" s="144">
        <f>ROUND(I349*H349,2)</f>
        <v>0</v>
      </c>
      <c r="BL349" s="17" t="s">
        <v>135</v>
      </c>
      <c r="BM349" s="143" t="s">
        <v>1281</v>
      </c>
    </row>
    <row r="350" spans="2:65" s="1" customFormat="1">
      <c r="B350" s="32"/>
      <c r="D350" s="145" t="s">
        <v>149</v>
      </c>
      <c r="F350" s="146" t="s">
        <v>1282</v>
      </c>
      <c r="I350" s="147"/>
      <c r="L350" s="32"/>
      <c r="M350" s="148"/>
      <c r="T350" s="56"/>
      <c r="AT350" s="17" t="s">
        <v>149</v>
      </c>
      <c r="AU350" s="17" t="s">
        <v>87</v>
      </c>
    </row>
    <row r="351" spans="2:65" s="13" customFormat="1">
      <c r="B351" s="155"/>
      <c r="D351" s="145" t="s">
        <v>150</v>
      </c>
      <c r="E351" s="156" t="s">
        <v>1</v>
      </c>
      <c r="F351" s="157" t="s">
        <v>1283</v>
      </c>
      <c r="H351" s="158">
        <v>119.87</v>
      </c>
      <c r="I351" s="159"/>
      <c r="L351" s="155"/>
      <c r="M351" s="160"/>
      <c r="T351" s="161"/>
      <c r="AT351" s="156" t="s">
        <v>150</v>
      </c>
      <c r="AU351" s="156" t="s">
        <v>87</v>
      </c>
      <c r="AV351" s="13" t="s">
        <v>87</v>
      </c>
      <c r="AW351" s="13" t="s">
        <v>33</v>
      </c>
      <c r="AX351" s="13" t="s">
        <v>77</v>
      </c>
      <c r="AY351" s="156" t="s">
        <v>136</v>
      </c>
    </row>
    <row r="352" spans="2:65" s="12" customFormat="1">
      <c r="B352" s="149"/>
      <c r="D352" s="145" t="s">
        <v>150</v>
      </c>
      <c r="E352" s="150" t="s">
        <v>1</v>
      </c>
      <c r="F352" s="151" t="s">
        <v>1284</v>
      </c>
      <c r="H352" s="150" t="s">
        <v>1</v>
      </c>
      <c r="I352" s="152"/>
      <c r="L352" s="149"/>
      <c r="M352" s="153"/>
      <c r="T352" s="154"/>
      <c r="AT352" s="150" t="s">
        <v>150</v>
      </c>
      <c r="AU352" s="150" t="s">
        <v>87</v>
      </c>
      <c r="AV352" s="12" t="s">
        <v>85</v>
      </c>
      <c r="AW352" s="12" t="s">
        <v>33</v>
      </c>
      <c r="AX352" s="12" t="s">
        <v>77</v>
      </c>
      <c r="AY352" s="150" t="s">
        <v>136</v>
      </c>
    </row>
    <row r="353" spans="2:65" s="13" customFormat="1">
      <c r="B353" s="155"/>
      <c r="D353" s="145" t="s">
        <v>150</v>
      </c>
      <c r="E353" s="156" t="s">
        <v>1</v>
      </c>
      <c r="F353" s="157" t="s">
        <v>1285</v>
      </c>
      <c r="H353" s="158">
        <v>12</v>
      </c>
      <c r="I353" s="159"/>
      <c r="L353" s="155"/>
      <c r="M353" s="160"/>
      <c r="T353" s="161"/>
      <c r="AT353" s="156" t="s">
        <v>150</v>
      </c>
      <c r="AU353" s="156" t="s">
        <v>87</v>
      </c>
      <c r="AV353" s="13" t="s">
        <v>87</v>
      </c>
      <c r="AW353" s="13" t="s">
        <v>33</v>
      </c>
      <c r="AX353" s="13" t="s">
        <v>77</v>
      </c>
      <c r="AY353" s="156" t="s">
        <v>136</v>
      </c>
    </row>
    <row r="354" spans="2:65" s="14" customFormat="1">
      <c r="B354" s="165"/>
      <c r="D354" s="145" t="s">
        <v>150</v>
      </c>
      <c r="E354" s="166" t="s">
        <v>1</v>
      </c>
      <c r="F354" s="167" t="s">
        <v>277</v>
      </c>
      <c r="H354" s="168">
        <v>131.87</v>
      </c>
      <c r="I354" s="169"/>
      <c r="L354" s="165"/>
      <c r="M354" s="170"/>
      <c r="T354" s="171"/>
      <c r="AT354" s="166" t="s">
        <v>150</v>
      </c>
      <c r="AU354" s="166" t="s">
        <v>87</v>
      </c>
      <c r="AV354" s="14" t="s">
        <v>135</v>
      </c>
      <c r="AW354" s="14" t="s">
        <v>33</v>
      </c>
      <c r="AX354" s="14" t="s">
        <v>85</v>
      </c>
      <c r="AY354" s="166" t="s">
        <v>136</v>
      </c>
    </row>
    <row r="355" spans="2:65" s="1" customFormat="1" ht="16.5" customHeight="1">
      <c r="B355" s="32"/>
      <c r="C355" s="132" t="s">
        <v>665</v>
      </c>
      <c r="D355" s="132" t="s">
        <v>142</v>
      </c>
      <c r="E355" s="133" t="s">
        <v>1286</v>
      </c>
      <c r="F355" s="134" t="s">
        <v>1287</v>
      </c>
      <c r="G355" s="135" t="s">
        <v>285</v>
      </c>
      <c r="H355" s="136">
        <v>119.87</v>
      </c>
      <c r="I355" s="137"/>
      <c r="J355" s="138">
        <f>ROUND(I355*H355,2)</f>
        <v>0</v>
      </c>
      <c r="K355" s="134" t="s">
        <v>146</v>
      </c>
      <c r="L355" s="32"/>
      <c r="M355" s="139" t="s">
        <v>1</v>
      </c>
      <c r="N355" s="140" t="s">
        <v>42</v>
      </c>
      <c r="P355" s="141">
        <f>O355*H355</f>
        <v>0</v>
      </c>
      <c r="Q355" s="141">
        <v>9.0000000000000006E-5</v>
      </c>
      <c r="R355" s="141">
        <f>Q355*H355</f>
        <v>1.0788300000000001E-2</v>
      </c>
      <c r="S355" s="141">
        <v>0</v>
      </c>
      <c r="T355" s="142">
        <f>S355*H355</f>
        <v>0</v>
      </c>
      <c r="AR355" s="143" t="s">
        <v>135</v>
      </c>
      <c r="AT355" s="143" t="s">
        <v>142</v>
      </c>
      <c r="AU355" s="143" t="s">
        <v>87</v>
      </c>
      <c r="AY355" s="17" t="s">
        <v>136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85</v>
      </c>
      <c r="BK355" s="144">
        <f>ROUND(I355*H355,2)</f>
        <v>0</v>
      </c>
      <c r="BL355" s="17" t="s">
        <v>135</v>
      </c>
      <c r="BM355" s="143" t="s">
        <v>1288</v>
      </c>
    </row>
    <row r="356" spans="2:65" s="1" customFormat="1">
      <c r="B356" s="32"/>
      <c r="D356" s="145" t="s">
        <v>149</v>
      </c>
      <c r="F356" s="146" t="s">
        <v>1289</v>
      </c>
      <c r="I356" s="147"/>
      <c r="L356" s="32"/>
      <c r="M356" s="148"/>
      <c r="T356" s="56"/>
      <c r="AT356" s="17" t="s">
        <v>149</v>
      </c>
      <c r="AU356" s="17" t="s">
        <v>87</v>
      </c>
    </row>
    <row r="357" spans="2:65" s="13" customFormat="1">
      <c r="B357" s="155"/>
      <c r="D357" s="145" t="s">
        <v>150</v>
      </c>
      <c r="E357" s="156" t="s">
        <v>1</v>
      </c>
      <c r="F357" s="157" t="s">
        <v>1290</v>
      </c>
      <c r="H357" s="158">
        <v>119.87</v>
      </c>
      <c r="I357" s="159"/>
      <c r="L357" s="155"/>
      <c r="M357" s="160"/>
      <c r="T357" s="161"/>
      <c r="AT357" s="156" t="s">
        <v>150</v>
      </c>
      <c r="AU357" s="156" t="s">
        <v>87</v>
      </c>
      <c r="AV357" s="13" t="s">
        <v>87</v>
      </c>
      <c r="AW357" s="13" t="s">
        <v>33</v>
      </c>
      <c r="AX357" s="13" t="s">
        <v>85</v>
      </c>
      <c r="AY357" s="156" t="s">
        <v>136</v>
      </c>
    </row>
    <row r="358" spans="2:65" s="1" customFormat="1" ht="16.5" customHeight="1">
      <c r="B358" s="32"/>
      <c r="C358" s="132" t="s">
        <v>669</v>
      </c>
      <c r="D358" s="132" t="s">
        <v>142</v>
      </c>
      <c r="E358" s="133" t="s">
        <v>1291</v>
      </c>
      <c r="F358" s="134" t="s">
        <v>1292</v>
      </c>
      <c r="G358" s="135" t="s">
        <v>604</v>
      </c>
      <c r="H358" s="136">
        <v>5</v>
      </c>
      <c r="I358" s="137"/>
      <c r="J358" s="138">
        <f>ROUND(I358*H358,2)</f>
        <v>0</v>
      </c>
      <c r="K358" s="134" t="s">
        <v>146</v>
      </c>
      <c r="L358" s="32"/>
      <c r="M358" s="139" t="s">
        <v>1</v>
      </c>
      <c r="N358" s="140" t="s">
        <v>42</v>
      </c>
      <c r="P358" s="141">
        <f>O358*H358</f>
        <v>0</v>
      </c>
      <c r="Q358" s="141">
        <v>5.1000000000000004E-4</v>
      </c>
      <c r="R358" s="141">
        <f>Q358*H358</f>
        <v>2.5500000000000002E-3</v>
      </c>
      <c r="S358" s="141">
        <v>0</v>
      </c>
      <c r="T358" s="142">
        <f>S358*H358</f>
        <v>0</v>
      </c>
      <c r="AR358" s="143" t="s">
        <v>135</v>
      </c>
      <c r="AT358" s="143" t="s">
        <v>142</v>
      </c>
      <c r="AU358" s="143" t="s">
        <v>87</v>
      </c>
      <c r="AY358" s="17" t="s">
        <v>136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85</v>
      </c>
      <c r="BK358" s="144">
        <f>ROUND(I358*H358,2)</f>
        <v>0</v>
      </c>
      <c r="BL358" s="17" t="s">
        <v>135</v>
      </c>
      <c r="BM358" s="143" t="s">
        <v>1293</v>
      </c>
    </row>
    <row r="359" spans="2:65" s="1" customFormat="1" ht="19.2">
      <c r="B359" s="32"/>
      <c r="D359" s="145" t="s">
        <v>149</v>
      </c>
      <c r="F359" s="146" t="s">
        <v>1294</v>
      </c>
      <c r="I359" s="147"/>
      <c r="L359" s="32"/>
      <c r="M359" s="148"/>
      <c r="T359" s="56"/>
      <c r="AT359" s="17" t="s">
        <v>149</v>
      </c>
      <c r="AU359" s="17" t="s">
        <v>87</v>
      </c>
    </row>
    <row r="360" spans="2:65" s="13" customFormat="1">
      <c r="B360" s="155"/>
      <c r="D360" s="145" t="s">
        <v>150</v>
      </c>
      <c r="E360" s="156" t="s">
        <v>1</v>
      </c>
      <c r="F360" s="157" t="s">
        <v>1295</v>
      </c>
      <c r="H360" s="158">
        <v>5</v>
      </c>
      <c r="I360" s="159"/>
      <c r="L360" s="155"/>
      <c r="M360" s="160"/>
      <c r="T360" s="161"/>
      <c r="AT360" s="156" t="s">
        <v>150</v>
      </c>
      <c r="AU360" s="156" t="s">
        <v>87</v>
      </c>
      <c r="AV360" s="13" t="s">
        <v>87</v>
      </c>
      <c r="AW360" s="13" t="s">
        <v>33</v>
      </c>
      <c r="AX360" s="13" t="s">
        <v>85</v>
      </c>
      <c r="AY360" s="156" t="s">
        <v>136</v>
      </c>
    </row>
    <row r="361" spans="2:65" s="1" customFormat="1" ht="16.5" customHeight="1">
      <c r="B361" s="32"/>
      <c r="C361" s="132" t="s">
        <v>674</v>
      </c>
      <c r="D361" s="132" t="s">
        <v>142</v>
      </c>
      <c r="E361" s="133" t="s">
        <v>1296</v>
      </c>
      <c r="F361" s="134" t="s">
        <v>1297</v>
      </c>
      <c r="G361" s="135" t="s">
        <v>604</v>
      </c>
      <c r="H361" s="136">
        <v>2</v>
      </c>
      <c r="I361" s="137"/>
      <c r="J361" s="138">
        <f>ROUND(I361*H361,2)</f>
        <v>0</v>
      </c>
      <c r="K361" s="134" t="s">
        <v>146</v>
      </c>
      <c r="L361" s="32"/>
      <c r="M361" s="139" t="s">
        <v>1</v>
      </c>
      <c r="N361" s="140" t="s">
        <v>42</v>
      </c>
      <c r="P361" s="141">
        <f>O361*H361</f>
        <v>0</v>
      </c>
      <c r="Q361" s="141">
        <v>6.6E-4</v>
      </c>
      <c r="R361" s="141">
        <f>Q361*H361</f>
        <v>1.32E-3</v>
      </c>
      <c r="S361" s="141">
        <v>0</v>
      </c>
      <c r="T361" s="142">
        <f>S361*H361</f>
        <v>0</v>
      </c>
      <c r="AR361" s="143" t="s">
        <v>135</v>
      </c>
      <c r="AT361" s="143" t="s">
        <v>142</v>
      </c>
      <c r="AU361" s="143" t="s">
        <v>87</v>
      </c>
      <c r="AY361" s="17" t="s">
        <v>136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85</v>
      </c>
      <c r="BK361" s="144">
        <f>ROUND(I361*H361,2)</f>
        <v>0</v>
      </c>
      <c r="BL361" s="17" t="s">
        <v>135</v>
      </c>
      <c r="BM361" s="143" t="s">
        <v>1298</v>
      </c>
    </row>
    <row r="362" spans="2:65" s="1" customFormat="1">
      <c r="B362" s="32"/>
      <c r="D362" s="145" t="s">
        <v>149</v>
      </c>
      <c r="F362" s="146" t="s">
        <v>1299</v>
      </c>
      <c r="I362" s="147"/>
      <c r="L362" s="32"/>
      <c r="M362" s="148"/>
      <c r="T362" s="56"/>
      <c r="AT362" s="17" t="s">
        <v>149</v>
      </c>
      <c r="AU362" s="17" t="s">
        <v>87</v>
      </c>
    </row>
    <row r="363" spans="2:65" s="13" customFormat="1">
      <c r="B363" s="155"/>
      <c r="D363" s="145" t="s">
        <v>150</v>
      </c>
      <c r="E363" s="156" t="s">
        <v>1</v>
      </c>
      <c r="F363" s="157" t="s">
        <v>1300</v>
      </c>
      <c r="H363" s="158">
        <v>2</v>
      </c>
      <c r="I363" s="159"/>
      <c r="L363" s="155"/>
      <c r="M363" s="160"/>
      <c r="T363" s="161"/>
      <c r="AT363" s="156" t="s">
        <v>150</v>
      </c>
      <c r="AU363" s="156" t="s">
        <v>87</v>
      </c>
      <c r="AV363" s="13" t="s">
        <v>87</v>
      </c>
      <c r="AW363" s="13" t="s">
        <v>33</v>
      </c>
      <c r="AX363" s="13" t="s">
        <v>85</v>
      </c>
      <c r="AY363" s="156" t="s">
        <v>136</v>
      </c>
    </row>
    <row r="364" spans="2:65" s="1" customFormat="1" ht="16.5" customHeight="1">
      <c r="B364" s="32"/>
      <c r="C364" s="132" t="s">
        <v>681</v>
      </c>
      <c r="D364" s="132" t="s">
        <v>142</v>
      </c>
      <c r="E364" s="133" t="s">
        <v>1301</v>
      </c>
      <c r="F364" s="134" t="s">
        <v>1302</v>
      </c>
      <c r="G364" s="135" t="s">
        <v>285</v>
      </c>
      <c r="H364" s="136">
        <v>3.5</v>
      </c>
      <c r="I364" s="137"/>
      <c r="J364" s="138">
        <f>ROUND(I364*H364,2)</f>
        <v>0</v>
      </c>
      <c r="K364" s="134" t="s">
        <v>146</v>
      </c>
      <c r="L364" s="32"/>
      <c r="M364" s="139" t="s">
        <v>1</v>
      </c>
      <c r="N364" s="140" t="s">
        <v>42</v>
      </c>
      <c r="P364" s="141">
        <f>O364*H364</f>
        <v>0</v>
      </c>
      <c r="Q364" s="141">
        <v>5.1999999999999995E-4</v>
      </c>
      <c r="R364" s="141">
        <f>Q364*H364</f>
        <v>1.8199999999999998E-3</v>
      </c>
      <c r="S364" s="141">
        <v>0</v>
      </c>
      <c r="T364" s="142">
        <f>S364*H364</f>
        <v>0</v>
      </c>
      <c r="AR364" s="143" t="s">
        <v>135</v>
      </c>
      <c r="AT364" s="143" t="s">
        <v>142</v>
      </c>
      <c r="AU364" s="143" t="s">
        <v>87</v>
      </c>
      <c r="AY364" s="17" t="s">
        <v>136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7" t="s">
        <v>85</v>
      </c>
      <c r="BK364" s="144">
        <f>ROUND(I364*H364,2)</f>
        <v>0</v>
      </c>
      <c r="BL364" s="17" t="s">
        <v>135</v>
      </c>
      <c r="BM364" s="143" t="s">
        <v>1303</v>
      </c>
    </row>
    <row r="365" spans="2:65" s="1" customFormat="1">
      <c r="B365" s="32"/>
      <c r="D365" s="145" t="s">
        <v>149</v>
      </c>
      <c r="F365" s="146" t="s">
        <v>1304</v>
      </c>
      <c r="I365" s="147"/>
      <c r="L365" s="32"/>
      <c r="M365" s="148"/>
      <c r="T365" s="56"/>
      <c r="AT365" s="17" t="s">
        <v>149</v>
      </c>
      <c r="AU365" s="17" t="s">
        <v>87</v>
      </c>
    </row>
    <row r="366" spans="2:65" s="13" customFormat="1">
      <c r="B366" s="155"/>
      <c r="D366" s="145" t="s">
        <v>150</v>
      </c>
      <c r="E366" s="156" t="s">
        <v>1</v>
      </c>
      <c r="F366" s="157" t="s">
        <v>1305</v>
      </c>
      <c r="H366" s="158">
        <v>3.5</v>
      </c>
      <c r="I366" s="159"/>
      <c r="L366" s="155"/>
      <c r="M366" s="160"/>
      <c r="T366" s="161"/>
      <c r="AT366" s="156" t="s">
        <v>150</v>
      </c>
      <c r="AU366" s="156" t="s">
        <v>87</v>
      </c>
      <c r="AV366" s="13" t="s">
        <v>87</v>
      </c>
      <c r="AW366" s="13" t="s">
        <v>33</v>
      </c>
      <c r="AX366" s="13" t="s">
        <v>85</v>
      </c>
      <c r="AY366" s="156" t="s">
        <v>136</v>
      </c>
    </row>
    <row r="367" spans="2:65" s="1" customFormat="1" ht="16.5" customHeight="1">
      <c r="B367" s="32"/>
      <c r="C367" s="172" t="s">
        <v>687</v>
      </c>
      <c r="D367" s="172" t="s">
        <v>420</v>
      </c>
      <c r="E367" s="173" t="s">
        <v>1306</v>
      </c>
      <c r="F367" s="174" t="s">
        <v>1307</v>
      </c>
      <c r="G367" s="175" t="s">
        <v>285</v>
      </c>
      <c r="H367" s="176">
        <v>3.5</v>
      </c>
      <c r="I367" s="177"/>
      <c r="J367" s="178">
        <f>ROUND(I367*H367,2)</f>
        <v>0</v>
      </c>
      <c r="K367" s="174" t="s">
        <v>146</v>
      </c>
      <c r="L367" s="179"/>
      <c r="M367" s="180" t="s">
        <v>1</v>
      </c>
      <c r="N367" s="181" t="s">
        <v>42</v>
      </c>
      <c r="P367" s="141">
        <f>O367*H367</f>
        <v>0</v>
      </c>
      <c r="Q367" s="141">
        <v>7.0499999999999998E-3</v>
      </c>
      <c r="R367" s="141">
        <f>Q367*H367</f>
        <v>2.4674999999999999E-2</v>
      </c>
      <c r="S367" s="141">
        <v>0</v>
      </c>
      <c r="T367" s="142">
        <f>S367*H367</f>
        <v>0</v>
      </c>
      <c r="AR367" s="143" t="s">
        <v>189</v>
      </c>
      <c r="AT367" s="143" t="s">
        <v>420</v>
      </c>
      <c r="AU367" s="143" t="s">
        <v>87</v>
      </c>
      <c r="AY367" s="17" t="s">
        <v>136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85</v>
      </c>
      <c r="BK367" s="144">
        <f>ROUND(I367*H367,2)</f>
        <v>0</v>
      </c>
      <c r="BL367" s="17" t="s">
        <v>135</v>
      </c>
      <c r="BM367" s="143" t="s">
        <v>1308</v>
      </c>
    </row>
    <row r="368" spans="2:65" s="1" customFormat="1">
      <c r="B368" s="32"/>
      <c r="D368" s="145" t="s">
        <v>149</v>
      </c>
      <c r="F368" s="146" t="s">
        <v>1307</v>
      </c>
      <c r="I368" s="147"/>
      <c r="L368" s="32"/>
      <c r="M368" s="148"/>
      <c r="T368" s="56"/>
      <c r="AT368" s="17" t="s">
        <v>149</v>
      </c>
      <c r="AU368" s="17" t="s">
        <v>87</v>
      </c>
    </row>
    <row r="369" spans="2:65" s="13" customFormat="1">
      <c r="B369" s="155"/>
      <c r="D369" s="145" t="s">
        <v>150</v>
      </c>
      <c r="E369" s="156" t="s">
        <v>1</v>
      </c>
      <c r="F369" s="157" t="s">
        <v>1309</v>
      </c>
      <c r="H369" s="158">
        <v>3.5</v>
      </c>
      <c r="I369" s="159"/>
      <c r="L369" s="155"/>
      <c r="M369" s="160"/>
      <c r="T369" s="161"/>
      <c r="AT369" s="156" t="s">
        <v>150</v>
      </c>
      <c r="AU369" s="156" t="s">
        <v>87</v>
      </c>
      <c r="AV369" s="13" t="s">
        <v>87</v>
      </c>
      <c r="AW369" s="13" t="s">
        <v>33</v>
      </c>
      <c r="AX369" s="13" t="s">
        <v>85</v>
      </c>
      <c r="AY369" s="156" t="s">
        <v>136</v>
      </c>
    </row>
    <row r="370" spans="2:65" s="11" customFormat="1" ht="22.95" customHeight="1">
      <c r="B370" s="120"/>
      <c r="D370" s="121" t="s">
        <v>76</v>
      </c>
      <c r="E370" s="130" t="s">
        <v>923</v>
      </c>
      <c r="F370" s="130" t="s">
        <v>924</v>
      </c>
      <c r="I370" s="123"/>
      <c r="J370" s="131">
        <f>BK370</f>
        <v>0</v>
      </c>
      <c r="L370" s="120"/>
      <c r="M370" s="125"/>
      <c r="P370" s="126">
        <f>SUM(P371:P382)</f>
        <v>0</v>
      </c>
      <c r="R370" s="126">
        <f>SUM(R371:R382)</f>
        <v>0</v>
      </c>
      <c r="T370" s="127">
        <f>SUM(T371:T382)</f>
        <v>0</v>
      </c>
      <c r="AR370" s="121" t="s">
        <v>85</v>
      </c>
      <c r="AT370" s="128" t="s">
        <v>76</v>
      </c>
      <c r="AU370" s="128" t="s">
        <v>85</v>
      </c>
      <c r="AY370" s="121" t="s">
        <v>136</v>
      </c>
      <c r="BK370" s="129">
        <f>SUM(BK371:BK382)</f>
        <v>0</v>
      </c>
    </row>
    <row r="371" spans="2:65" s="1" customFormat="1" ht="16.5" customHeight="1">
      <c r="B371" s="32"/>
      <c r="C371" s="132" t="s">
        <v>694</v>
      </c>
      <c r="D371" s="132" t="s">
        <v>142</v>
      </c>
      <c r="E371" s="133" t="s">
        <v>956</v>
      </c>
      <c r="F371" s="134" t="s">
        <v>957</v>
      </c>
      <c r="G371" s="135" t="s">
        <v>401</v>
      </c>
      <c r="H371" s="136">
        <v>3.0819999999999999</v>
      </c>
      <c r="I371" s="137"/>
      <c r="J371" s="138">
        <f>ROUND(I371*H371,2)</f>
        <v>0</v>
      </c>
      <c r="K371" s="134" t="s">
        <v>146</v>
      </c>
      <c r="L371" s="32"/>
      <c r="M371" s="139" t="s">
        <v>1</v>
      </c>
      <c r="N371" s="140" t="s">
        <v>42</v>
      </c>
      <c r="P371" s="141">
        <f>O371*H371</f>
        <v>0</v>
      </c>
      <c r="Q371" s="141">
        <v>0</v>
      </c>
      <c r="R371" s="141">
        <f>Q371*H371</f>
        <v>0</v>
      </c>
      <c r="S371" s="141">
        <v>0</v>
      </c>
      <c r="T371" s="142">
        <f>S371*H371</f>
        <v>0</v>
      </c>
      <c r="AR371" s="143" t="s">
        <v>135</v>
      </c>
      <c r="AT371" s="143" t="s">
        <v>142</v>
      </c>
      <c r="AU371" s="143" t="s">
        <v>87</v>
      </c>
      <c r="AY371" s="17" t="s">
        <v>136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85</v>
      </c>
      <c r="BK371" s="144">
        <f>ROUND(I371*H371,2)</f>
        <v>0</v>
      </c>
      <c r="BL371" s="17" t="s">
        <v>135</v>
      </c>
      <c r="BM371" s="143" t="s">
        <v>1310</v>
      </c>
    </row>
    <row r="372" spans="2:65" s="1" customFormat="1">
      <c r="B372" s="32"/>
      <c r="D372" s="145" t="s">
        <v>149</v>
      </c>
      <c r="F372" s="146" t="s">
        <v>959</v>
      </c>
      <c r="I372" s="147"/>
      <c r="L372" s="32"/>
      <c r="M372" s="148"/>
      <c r="T372" s="56"/>
      <c r="AT372" s="17" t="s">
        <v>149</v>
      </c>
      <c r="AU372" s="17" t="s">
        <v>87</v>
      </c>
    </row>
    <row r="373" spans="2:65" s="12" customFormat="1">
      <c r="B373" s="149"/>
      <c r="D373" s="145" t="s">
        <v>150</v>
      </c>
      <c r="E373" s="150" t="s">
        <v>1</v>
      </c>
      <c r="F373" s="151" t="s">
        <v>1311</v>
      </c>
      <c r="H373" s="150" t="s">
        <v>1</v>
      </c>
      <c r="I373" s="152"/>
      <c r="L373" s="149"/>
      <c r="M373" s="153"/>
      <c r="T373" s="154"/>
      <c r="AT373" s="150" t="s">
        <v>150</v>
      </c>
      <c r="AU373" s="150" t="s">
        <v>87</v>
      </c>
      <c r="AV373" s="12" t="s">
        <v>85</v>
      </c>
      <c r="AW373" s="12" t="s">
        <v>33</v>
      </c>
      <c r="AX373" s="12" t="s">
        <v>77</v>
      </c>
      <c r="AY373" s="150" t="s">
        <v>136</v>
      </c>
    </row>
    <row r="374" spans="2:65" s="13" customFormat="1">
      <c r="B374" s="155"/>
      <c r="D374" s="145" t="s">
        <v>150</v>
      </c>
      <c r="E374" s="156" t="s">
        <v>1</v>
      </c>
      <c r="F374" s="157" t="s">
        <v>1312</v>
      </c>
      <c r="H374" s="158">
        <v>2.992</v>
      </c>
      <c r="I374" s="159"/>
      <c r="L374" s="155"/>
      <c r="M374" s="160"/>
      <c r="T374" s="161"/>
      <c r="AT374" s="156" t="s">
        <v>150</v>
      </c>
      <c r="AU374" s="156" t="s">
        <v>87</v>
      </c>
      <c r="AV374" s="13" t="s">
        <v>87</v>
      </c>
      <c r="AW374" s="13" t="s">
        <v>33</v>
      </c>
      <c r="AX374" s="13" t="s">
        <v>77</v>
      </c>
      <c r="AY374" s="156" t="s">
        <v>136</v>
      </c>
    </row>
    <row r="375" spans="2:65" s="13" customFormat="1">
      <c r="B375" s="155"/>
      <c r="D375" s="145" t="s">
        <v>150</v>
      </c>
      <c r="E375" s="156" t="s">
        <v>1</v>
      </c>
      <c r="F375" s="157" t="s">
        <v>1313</v>
      </c>
      <c r="H375" s="158">
        <v>0.09</v>
      </c>
      <c r="I375" s="159"/>
      <c r="L375" s="155"/>
      <c r="M375" s="160"/>
      <c r="T375" s="161"/>
      <c r="AT375" s="156" t="s">
        <v>150</v>
      </c>
      <c r="AU375" s="156" t="s">
        <v>87</v>
      </c>
      <c r="AV375" s="13" t="s">
        <v>87</v>
      </c>
      <c r="AW375" s="13" t="s">
        <v>33</v>
      </c>
      <c r="AX375" s="13" t="s">
        <v>77</v>
      </c>
      <c r="AY375" s="156" t="s">
        <v>136</v>
      </c>
    </row>
    <row r="376" spans="2:65" s="14" customFormat="1">
      <c r="B376" s="165"/>
      <c r="D376" s="145" t="s">
        <v>150</v>
      </c>
      <c r="E376" s="166" t="s">
        <v>1</v>
      </c>
      <c r="F376" s="167" t="s">
        <v>277</v>
      </c>
      <c r="H376" s="168">
        <v>3.0819999999999999</v>
      </c>
      <c r="I376" s="169"/>
      <c r="L376" s="165"/>
      <c r="M376" s="170"/>
      <c r="T376" s="171"/>
      <c r="AT376" s="166" t="s">
        <v>150</v>
      </c>
      <c r="AU376" s="166" t="s">
        <v>87</v>
      </c>
      <c r="AV376" s="14" t="s">
        <v>135</v>
      </c>
      <c r="AW376" s="14" t="s">
        <v>33</v>
      </c>
      <c r="AX376" s="14" t="s">
        <v>85</v>
      </c>
      <c r="AY376" s="166" t="s">
        <v>136</v>
      </c>
    </row>
    <row r="377" spans="2:65" s="1" customFormat="1" ht="16.5" customHeight="1">
      <c r="B377" s="32"/>
      <c r="C377" s="132" t="s">
        <v>701</v>
      </c>
      <c r="D377" s="132" t="s">
        <v>142</v>
      </c>
      <c r="E377" s="133" t="s">
        <v>966</v>
      </c>
      <c r="F377" s="134" t="s">
        <v>967</v>
      </c>
      <c r="G377" s="135" t="s">
        <v>401</v>
      </c>
      <c r="H377" s="136">
        <v>6.1639999999999997</v>
      </c>
      <c r="I377" s="137"/>
      <c r="J377" s="138">
        <f>ROUND(I377*H377,2)</f>
        <v>0</v>
      </c>
      <c r="K377" s="134" t="s">
        <v>146</v>
      </c>
      <c r="L377" s="32"/>
      <c r="M377" s="139" t="s">
        <v>1</v>
      </c>
      <c r="N377" s="140" t="s">
        <v>42</v>
      </c>
      <c r="P377" s="141">
        <f>O377*H377</f>
        <v>0</v>
      </c>
      <c r="Q377" s="141">
        <v>0</v>
      </c>
      <c r="R377" s="141">
        <f>Q377*H377</f>
        <v>0</v>
      </c>
      <c r="S377" s="141">
        <v>0</v>
      </c>
      <c r="T377" s="142">
        <f>S377*H377</f>
        <v>0</v>
      </c>
      <c r="AR377" s="143" t="s">
        <v>135</v>
      </c>
      <c r="AT377" s="143" t="s">
        <v>142</v>
      </c>
      <c r="AU377" s="143" t="s">
        <v>87</v>
      </c>
      <c r="AY377" s="17" t="s">
        <v>136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7" t="s">
        <v>85</v>
      </c>
      <c r="BK377" s="144">
        <f>ROUND(I377*H377,2)</f>
        <v>0</v>
      </c>
      <c r="BL377" s="17" t="s">
        <v>135</v>
      </c>
      <c r="BM377" s="143" t="s">
        <v>1314</v>
      </c>
    </row>
    <row r="378" spans="2:65" s="1" customFormat="1" ht="19.2">
      <c r="B378" s="32"/>
      <c r="D378" s="145" t="s">
        <v>149</v>
      </c>
      <c r="F378" s="146" t="s">
        <v>969</v>
      </c>
      <c r="I378" s="147"/>
      <c r="L378" s="32"/>
      <c r="M378" s="148"/>
      <c r="T378" s="56"/>
      <c r="AT378" s="17" t="s">
        <v>149</v>
      </c>
      <c r="AU378" s="17" t="s">
        <v>87</v>
      </c>
    </row>
    <row r="379" spans="2:65" s="12" customFormat="1">
      <c r="B379" s="149"/>
      <c r="D379" s="145" t="s">
        <v>150</v>
      </c>
      <c r="E379" s="150" t="s">
        <v>1</v>
      </c>
      <c r="F379" s="151" t="s">
        <v>1311</v>
      </c>
      <c r="H379" s="150" t="s">
        <v>1</v>
      </c>
      <c r="I379" s="152"/>
      <c r="L379" s="149"/>
      <c r="M379" s="153"/>
      <c r="T379" s="154"/>
      <c r="AT379" s="150" t="s">
        <v>150</v>
      </c>
      <c r="AU379" s="150" t="s">
        <v>87</v>
      </c>
      <c r="AV379" s="12" t="s">
        <v>85</v>
      </c>
      <c r="AW379" s="12" t="s">
        <v>33</v>
      </c>
      <c r="AX379" s="12" t="s">
        <v>77</v>
      </c>
      <c r="AY379" s="150" t="s">
        <v>136</v>
      </c>
    </row>
    <row r="380" spans="2:65" s="13" customFormat="1">
      <c r="B380" s="155"/>
      <c r="D380" s="145" t="s">
        <v>150</v>
      </c>
      <c r="E380" s="156" t="s">
        <v>1</v>
      </c>
      <c r="F380" s="157" t="s">
        <v>1315</v>
      </c>
      <c r="H380" s="158">
        <v>5.984</v>
      </c>
      <c r="I380" s="159"/>
      <c r="L380" s="155"/>
      <c r="M380" s="160"/>
      <c r="T380" s="161"/>
      <c r="AT380" s="156" t="s">
        <v>150</v>
      </c>
      <c r="AU380" s="156" t="s">
        <v>87</v>
      </c>
      <c r="AV380" s="13" t="s">
        <v>87</v>
      </c>
      <c r="AW380" s="13" t="s">
        <v>33</v>
      </c>
      <c r="AX380" s="13" t="s">
        <v>77</v>
      </c>
      <c r="AY380" s="156" t="s">
        <v>136</v>
      </c>
    </row>
    <row r="381" spans="2:65" s="13" customFormat="1">
      <c r="B381" s="155"/>
      <c r="D381" s="145" t="s">
        <v>150</v>
      </c>
      <c r="E381" s="156" t="s">
        <v>1</v>
      </c>
      <c r="F381" s="157" t="s">
        <v>1316</v>
      </c>
      <c r="H381" s="158">
        <v>0.18</v>
      </c>
      <c r="I381" s="159"/>
      <c r="L381" s="155"/>
      <c r="M381" s="160"/>
      <c r="T381" s="161"/>
      <c r="AT381" s="156" t="s">
        <v>150</v>
      </c>
      <c r="AU381" s="156" t="s">
        <v>87</v>
      </c>
      <c r="AV381" s="13" t="s">
        <v>87</v>
      </c>
      <c r="AW381" s="13" t="s">
        <v>33</v>
      </c>
      <c r="AX381" s="13" t="s">
        <v>77</v>
      </c>
      <c r="AY381" s="156" t="s">
        <v>136</v>
      </c>
    </row>
    <row r="382" spans="2:65" s="14" customFormat="1">
      <c r="B382" s="165"/>
      <c r="D382" s="145" t="s">
        <v>150</v>
      </c>
      <c r="E382" s="166" t="s">
        <v>1</v>
      </c>
      <c r="F382" s="167" t="s">
        <v>277</v>
      </c>
      <c r="H382" s="168">
        <v>6.1639999999999997</v>
      </c>
      <c r="I382" s="169"/>
      <c r="L382" s="165"/>
      <c r="M382" s="170"/>
      <c r="T382" s="171"/>
      <c r="AT382" s="166" t="s">
        <v>150</v>
      </c>
      <c r="AU382" s="166" t="s">
        <v>87</v>
      </c>
      <c r="AV382" s="14" t="s">
        <v>135</v>
      </c>
      <c r="AW382" s="14" t="s">
        <v>33</v>
      </c>
      <c r="AX382" s="14" t="s">
        <v>85</v>
      </c>
      <c r="AY382" s="166" t="s">
        <v>136</v>
      </c>
    </row>
    <row r="383" spans="2:65" s="11" customFormat="1" ht="22.95" customHeight="1">
      <c r="B383" s="120"/>
      <c r="D383" s="121" t="s">
        <v>76</v>
      </c>
      <c r="E383" s="130" t="s">
        <v>998</v>
      </c>
      <c r="F383" s="130" t="s">
        <v>999</v>
      </c>
      <c r="I383" s="123"/>
      <c r="J383" s="131">
        <f>BK383</f>
        <v>0</v>
      </c>
      <c r="L383" s="120"/>
      <c r="M383" s="125"/>
      <c r="P383" s="126">
        <f>SUM(P384:P385)</f>
        <v>0</v>
      </c>
      <c r="R383" s="126">
        <f>SUM(R384:R385)</f>
        <v>0</v>
      </c>
      <c r="T383" s="127">
        <f>SUM(T384:T385)</f>
        <v>0</v>
      </c>
      <c r="AR383" s="121" t="s">
        <v>85</v>
      </c>
      <c r="AT383" s="128" t="s">
        <v>76</v>
      </c>
      <c r="AU383" s="128" t="s">
        <v>85</v>
      </c>
      <c r="AY383" s="121" t="s">
        <v>136</v>
      </c>
      <c r="BK383" s="129">
        <f>SUM(BK384:BK385)</f>
        <v>0</v>
      </c>
    </row>
    <row r="384" spans="2:65" s="1" customFormat="1" ht="16.5" customHeight="1">
      <c r="B384" s="32"/>
      <c r="C384" s="132" t="s">
        <v>707</v>
      </c>
      <c r="D384" s="132" t="s">
        <v>142</v>
      </c>
      <c r="E384" s="133" t="s">
        <v>1317</v>
      </c>
      <c r="F384" s="134" t="s">
        <v>1318</v>
      </c>
      <c r="G384" s="135" t="s">
        <v>401</v>
      </c>
      <c r="H384" s="136">
        <v>76.459999999999994</v>
      </c>
      <c r="I384" s="137"/>
      <c r="J384" s="138">
        <f>ROUND(I384*H384,2)</f>
        <v>0</v>
      </c>
      <c r="K384" s="134" t="s">
        <v>146</v>
      </c>
      <c r="L384" s="32"/>
      <c r="M384" s="139" t="s">
        <v>1</v>
      </c>
      <c r="N384" s="140" t="s">
        <v>42</v>
      </c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143" t="s">
        <v>135</v>
      </c>
      <c r="AT384" s="143" t="s">
        <v>142</v>
      </c>
      <c r="AU384" s="143" t="s">
        <v>87</v>
      </c>
      <c r="AY384" s="17" t="s">
        <v>136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85</v>
      </c>
      <c r="BK384" s="144">
        <f>ROUND(I384*H384,2)</f>
        <v>0</v>
      </c>
      <c r="BL384" s="17" t="s">
        <v>135</v>
      </c>
      <c r="BM384" s="143" t="s">
        <v>1319</v>
      </c>
    </row>
    <row r="385" spans="2:47" s="1" customFormat="1" ht="19.2">
      <c r="B385" s="32"/>
      <c r="D385" s="145" t="s">
        <v>149</v>
      </c>
      <c r="F385" s="146" t="s">
        <v>1320</v>
      </c>
      <c r="I385" s="147"/>
      <c r="L385" s="32"/>
      <c r="M385" s="192"/>
      <c r="N385" s="193"/>
      <c r="O385" s="193"/>
      <c r="P385" s="193"/>
      <c r="Q385" s="193"/>
      <c r="R385" s="193"/>
      <c r="S385" s="193"/>
      <c r="T385" s="194"/>
      <c r="AT385" s="17" t="s">
        <v>149</v>
      </c>
      <c r="AU385" s="17" t="s">
        <v>87</v>
      </c>
    </row>
    <row r="386" spans="2:47" s="1" customFormat="1" ht="6.9" customHeight="1">
      <c r="B386" s="44"/>
      <c r="C386" s="45"/>
      <c r="D386" s="45"/>
      <c r="E386" s="45"/>
      <c r="F386" s="45"/>
      <c r="G386" s="45"/>
      <c r="H386" s="45"/>
      <c r="I386" s="45"/>
      <c r="J386" s="45"/>
      <c r="K386" s="45"/>
      <c r="L386" s="32"/>
    </row>
  </sheetData>
  <sheetProtection algorithmName="SHA-512" hashValue="pH1WPj6IsswBapXlD9QT4vd39TvY35tvC/H27Wz+Z8cG5amw/SXrPD1TKbdqf7f7kvHrvYjAItPI7DeEqS5KJA==" saltValue="ZRnBofQp54YSQogzh/5qGqPiWVpRV22kvQlSp4b1K9ncaHfSAW+sD653fI5JD1jbGnCLWpJXaIp341Le4XV2RA==" spinCount="100000" sheet="1" objects="1" scenarios="1" formatColumns="0" formatRows="0" autoFilter="0"/>
  <autoFilter ref="C121:K38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98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14" t="s">
        <v>1321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8"/>
      <c r="G18" s="228"/>
      <c r="H18" s="22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1322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32" t="s">
        <v>1</v>
      </c>
      <c r="F27" s="232"/>
      <c r="G27" s="232"/>
      <c r="H27" s="232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ROUND((SUM(BE122:BE286)),  2)</f>
        <v>0</v>
      </c>
      <c r="I33" s="92">
        <v>0.21</v>
      </c>
      <c r="J33" s="91">
        <f>ROUND(((SUM(BE122:BE286))*I33),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ROUND((SUM(BF122:BF286)),  2)</f>
        <v>0</v>
      </c>
      <c r="I34" s="92">
        <v>0.15</v>
      </c>
      <c r="J34" s="91">
        <f>ROUND(((SUM(BF122:BF286))*I34),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ROUND((SUM(BG122:BG286)),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ROUND((SUM(BH122:BH286)),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ROUND((SUM(BI122:BI286)),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14" t="str">
        <f>E9</f>
        <v>302 - Jednotná kanalizace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J122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95" customHeight="1">
      <c r="B99" s="108"/>
      <c r="D99" s="109" t="s">
        <v>1323</v>
      </c>
      <c r="E99" s="110"/>
      <c r="F99" s="110"/>
      <c r="G99" s="110"/>
      <c r="H99" s="110"/>
      <c r="I99" s="110"/>
      <c r="J99" s="111">
        <f>J180</f>
        <v>0</v>
      </c>
      <c r="L99" s="108"/>
    </row>
    <row r="100" spans="2:12" s="9" customFormat="1" ht="19.95" customHeight="1">
      <c r="B100" s="108"/>
      <c r="D100" s="109" t="s">
        <v>239</v>
      </c>
      <c r="E100" s="110"/>
      <c r="F100" s="110"/>
      <c r="G100" s="110"/>
      <c r="H100" s="110"/>
      <c r="I100" s="110"/>
      <c r="J100" s="111">
        <f>J191</f>
        <v>0</v>
      </c>
      <c r="L100" s="108"/>
    </row>
    <row r="101" spans="2:12" s="9" customFormat="1" ht="19.95" customHeight="1">
      <c r="B101" s="108"/>
      <c r="D101" s="109" t="s">
        <v>241</v>
      </c>
      <c r="E101" s="110"/>
      <c r="F101" s="110"/>
      <c r="G101" s="110"/>
      <c r="H101" s="110"/>
      <c r="I101" s="110"/>
      <c r="J101" s="111">
        <f>J210</f>
        <v>0</v>
      </c>
      <c r="L101" s="108"/>
    </row>
    <row r="102" spans="2:12" s="9" customFormat="1" ht="19.95" customHeight="1">
      <c r="B102" s="108"/>
      <c r="D102" s="109" t="s">
        <v>244</v>
      </c>
      <c r="E102" s="110"/>
      <c r="F102" s="110"/>
      <c r="G102" s="110"/>
      <c r="H102" s="110"/>
      <c r="I102" s="110"/>
      <c r="J102" s="111">
        <f>J284</f>
        <v>0</v>
      </c>
      <c r="L102" s="108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120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34" t="str">
        <f>E7</f>
        <v>Stavební úpravy MK v ulici U sv. Petra a Pavla v Třeboni</v>
      </c>
      <c r="F112" s="235"/>
      <c r="G112" s="235"/>
      <c r="H112" s="235"/>
      <c r="L112" s="32"/>
    </row>
    <row r="113" spans="2:65" s="1" customFormat="1" ht="12" customHeight="1">
      <c r="B113" s="32"/>
      <c r="C113" s="27" t="s">
        <v>106</v>
      </c>
      <c r="L113" s="32"/>
    </row>
    <row r="114" spans="2:65" s="1" customFormat="1" ht="16.5" customHeight="1">
      <c r="B114" s="32"/>
      <c r="E114" s="214" t="str">
        <f>E9</f>
        <v>302 - Jednotná kanalizace</v>
      </c>
      <c r="F114" s="233"/>
      <c r="G114" s="233"/>
      <c r="H114" s="233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Třeboň</v>
      </c>
      <c r="I116" s="27" t="s">
        <v>22</v>
      </c>
      <c r="J116" s="52" t="str">
        <f>IF(J12="","",J12)</f>
        <v>29. 5. 2023</v>
      </c>
      <c r="L116" s="32"/>
    </row>
    <row r="117" spans="2:65" s="1" customFormat="1" ht="6.9" customHeight="1">
      <c r="B117" s="32"/>
      <c r="L117" s="32"/>
    </row>
    <row r="118" spans="2:65" s="1" customFormat="1" ht="15.15" customHeight="1">
      <c r="B118" s="32"/>
      <c r="C118" s="27" t="s">
        <v>24</v>
      </c>
      <c r="F118" s="25" t="str">
        <f>E15</f>
        <v>Město Třeboň</v>
      </c>
      <c r="I118" s="27" t="s">
        <v>30</v>
      </c>
      <c r="J118" s="30" t="str">
        <f>E21</f>
        <v>WAY project s.r.o.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34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121</v>
      </c>
      <c r="D121" s="114" t="s">
        <v>62</v>
      </c>
      <c r="E121" s="114" t="s">
        <v>58</v>
      </c>
      <c r="F121" s="114" t="s">
        <v>59</v>
      </c>
      <c r="G121" s="114" t="s">
        <v>122</v>
      </c>
      <c r="H121" s="114" t="s">
        <v>123</v>
      </c>
      <c r="I121" s="114" t="s">
        <v>124</v>
      </c>
      <c r="J121" s="114" t="s">
        <v>110</v>
      </c>
      <c r="K121" s="115" t="s">
        <v>125</v>
      </c>
      <c r="L121" s="112"/>
      <c r="M121" s="59" t="s">
        <v>1</v>
      </c>
      <c r="N121" s="60" t="s">
        <v>41</v>
      </c>
      <c r="O121" s="60" t="s">
        <v>126</v>
      </c>
      <c r="P121" s="60" t="s">
        <v>127</v>
      </c>
      <c r="Q121" s="60" t="s">
        <v>128</v>
      </c>
      <c r="R121" s="60" t="s">
        <v>129</v>
      </c>
      <c r="S121" s="60" t="s">
        <v>130</v>
      </c>
      <c r="T121" s="61" t="s">
        <v>131</v>
      </c>
    </row>
    <row r="122" spans="2:65" s="1" customFormat="1" ht="22.95" customHeight="1">
      <c r="B122" s="32"/>
      <c r="C122" s="64" t="s">
        <v>132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132.17518254000001</v>
      </c>
      <c r="S122" s="53"/>
      <c r="T122" s="118">
        <f>T123</f>
        <v>0</v>
      </c>
      <c r="AT122" s="17" t="s">
        <v>76</v>
      </c>
      <c r="AU122" s="17" t="s">
        <v>112</v>
      </c>
      <c r="BK122" s="119">
        <f>BK123</f>
        <v>0</v>
      </c>
    </row>
    <row r="123" spans="2:65" s="11" customFormat="1" ht="25.95" customHeight="1">
      <c r="B123" s="120"/>
      <c r="D123" s="121" t="s">
        <v>76</v>
      </c>
      <c r="E123" s="122" t="s">
        <v>245</v>
      </c>
      <c r="F123" s="122" t="s">
        <v>246</v>
      </c>
      <c r="I123" s="123"/>
      <c r="J123" s="124">
        <f>BK123</f>
        <v>0</v>
      </c>
      <c r="L123" s="120"/>
      <c r="M123" s="125"/>
      <c r="P123" s="126">
        <f>P124+P180+P191+P210+P284</f>
        <v>0</v>
      </c>
      <c r="R123" s="126">
        <f>R124+R180+R191+R210+R284</f>
        <v>132.17518254000001</v>
      </c>
      <c r="T123" s="127">
        <f>T124+T180+T191+T210+T284</f>
        <v>0</v>
      </c>
      <c r="AR123" s="121" t="s">
        <v>85</v>
      </c>
      <c r="AT123" s="128" t="s">
        <v>76</v>
      </c>
      <c r="AU123" s="128" t="s">
        <v>77</v>
      </c>
      <c r="AY123" s="121" t="s">
        <v>136</v>
      </c>
      <c r="BK123" s="129">
        <f>BK124+BK180+BK191+BK210+BK284</f>
        <v>0</v>
      </c>
    </row>
    <row r="124" spans="2:65" s="11" customFormat="1" ht="22.95" customHeight="1">
      <c r="B124" s="120"/>
      <c r="D124" s="121" t="s">
        <v>76</v>
      </c>
      <c r="E124" s="130" t="s">
        <v>85</v>
      </c>
      <c r="F124" s="130" t="s">
        <v>247</v>
      </c>
      <c r="I124" s="123"/>
      <c r="J124" s="131">
        <f>BK124</f>
        <v>0</v>
      </c>
      <c r="L124" s="120"/>
      <c r="M124" s="125"/>
      <c r="P124" s="126">
        <f>SUM(P125:P179)</f>
        <v>0</v>
      </c>
      <c r="R124" s="126">
        <f>SUM(R125:R179)</f>
        <v>107.40671850000001</v>
      </c>
      <c r="T124" s="127">
        <f>SUM(T125:T179)</f>
        <v>0</v>
      </c>
      <c r="AR124" s="121" t="s">
        <v>85</v>
      </c>
      <c r="AT124" s="128" t="s">
        <v>76</v>
      </c>
      <c r="AU124" s="128" t="s">
        <v>85</v>
      </c>
      <c r="AY124" s="121" t="s">
        <v>136</v>
      </c>
      <c r="BK124" s="129">
        <f>SUM(BK125:BK179)</f>
        <v>0</v>
      </c>
    </row>
    <row r="125" spans="2:65" s="1" customFormat="1" ht="16.5" customHeight="1">
      <c r="B125" s="32"/>
      <c r="C125" s="132" t="s">
        <v>85</v>
      </c>
      <c r="D125" s="132" t="s">
        <v>142</v>
      </c>
      <c r="E125" s="133" t="s">
        <v>294</v>
      </c>
      <c r="F125" s="134" t="s">
        <v>295</v>
      </c>
      <c r="G125" s="135" t="s">
        <v>296</v>
      </c>
      <c r="H125" s="136">
        <v>160</v>
      </c>
      <c r="I125" s="137"/>
      <c r="J125" s="138">
        <f>ROUND(I125*H125,2)</f>
        <v>0</v>
      </c>
      <c r="K125" s="134" t="s">
        <v>146</v>
      </c>
      <c r="L125" s="32"/>
      <c r="M125" s="139" t="s">
        <v>1</v>
      </c>
      <c r="N125" s="140" t="s">
        <v>42</v>
      </c>
      <c r="P125" s="141">
        <f>O125*H125</f>
        <v>0</v>
      </c>
      <c r="Q125" s="141">
        <v>4.0000000000000003E-5</v>
      </c>
      <c r="R125" s="141">
        <f>Q125*H125</f>
        <v>6.4000000000000003E-3</v>
      </c>
      <c r="S125" s="141">
        <v>0</v>
      </c>
      <c r="T125" s="142">
        <f>S125*H125</f>
        <v>0</v>
      </c>
      <c r="AR125" s="143" t="s">
        <v>135</v>
      </c>
      <c r="AT125" s="143" t="s">
        <v>142</v>
      </c>
      <c r="AU125" s="143" t="s">
        <v>87</v>
      </c>
      <c r="AY125" s="17" t="s">
        <v>136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85</v>
      </c>
      <c r="BK125" s="144">
        <f>ROUND(I125*H125,2)</f>
        <v>0</v>
      </c>
      <c r="BL125" s="17" t="s">
        <v>135</v>
      </c>
      <c r="BM125" s="143" t="s">
        <v>1324</v>
      </c>
    </row>
    <row r="126" spans="2:65" s="1" customFormat="1">
      <c r="B126" s="32"/>
      <c r="D126" s="145" t="s">
        <v>149</v>
      </c>
      <c r="F126" s="146" t="s">
        <v>298</v>
      </c>
      <c r="I126" s="147"/>
      <c r="L126" s="32"/>
      <c r="M126" s="148"/>
      <c r="T126" s="56"/>
      <c r="AT126" s="17" t="s">
        <v>149</v>
      </c>
      <c r="AU126" s="17" t="s">
        <v>87</v>
      </c>
    </row>
    <row r="127" spans="2:65" s="12" customFormat="1">
      <c r="B127" s="149"/>
      <c r="D127" s="145" t="s">
        <v>150</v>
      </c>
      <c r="E127" s="150" t="s">
        <v>1</v>
      </c>
      <c r="F127" s="151" t="s">
        <v>1023</v>
      </c>
      <c r="H127" s="150" t="s">
        <v>1</v>
      </c>
      <c r="I127" s="152"/>
      <c r="L127" s="149"/>
      <c r="M127" s="153"/>
      <c r="T127" s="154"/>
      <c r="AT127" s="150" t="s">
        <v>150</v>
      </c>
      <c r="AU127" s="150" t="s">
        <v>87</v>
      </c>
      <c r="AV127" s="12" t="s">
        <v>85</v>
      </c>
      <c r="AW127" s="12" t="s">
        <v>33</v>
      </c>
      <c r="AX127" s="12" t="s">
        <v>77</v>
      </c>
      <c r="AY127" s="150" t="s">
        <v>136</v>
      </c>
    </row>
    <row r="128" spans="2:65" s="13" customFormat="1">
      <c r="B128" s="155"/>
      <c r="D128" s="145" t="s">
        <v>150</v>
      </c>
      <c r="E128" s="156" t="s">
        <v>1</v>
      </c>
      <c r="F128" s="157" t="s">
        <v>1024</v>
      </c>
      <c r="H128" s="158">
        <v>160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85</v>
      </c>
      <c r="AY128" s="156" t="s">
        <v>136</v>
      </c>
    </row>
    <row r="129" spans="2:65" s="1" customFormat="1" ht="21.75" customHeight="1">
      <c r="B129" s="32"/>
      <c r="C129" s="132" t="s">
        <v>87</v>
      </c>
      <c r="D129" s="132" t="s">
        <v>142</v>
      </c>
      <c r="E129" s="133" t="s">
        <v>1030</v>
      </c>
      <c r="F129" s="134" t="s">
        <v>1031</v>
      </c>
      <c r="G129" s="135" t="s">
        <v>309</v>
      </c>
      <c r="H129" s="136">
        <v>282.83</v>
      </c>
      <c r="I129" s="137"/>
      <c r="J129" s="138">
        <f>ROUND(I129*H129,2)</f>
        <v>0</v>
      </c>
      <c r="K129" s="134" t="s">
        <v>146</v>
      </c>
      <c r="L129" s="32"/>
      <c r="M129" s="139" t="s">
        <v>1</v>
      </c>
      <c r="N129" s="140" t="s">
        <v>42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135</v>
      </c>
      <c r="AT129" s="143" t="s">
        <v>142</v>
      </c>
      <c r="AU129" s="143" t="s">
        <v>87</v>
      </c>
      <c r="AY129" s="17" t="s">
        <v>136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85</v>
      </c>
      <c r="BK129" s="144">
        <f>ROUND(I129*H129,2)</f>
        <v>0</v>
      </c>
      <c r="BL129" s="17" t="s">
        <v>135</v>
      </c>
      <c r="BM129" s="143" t="s">
        <v>1325</v>
      </c>
    </row>
    <row r="130" spans="2:65" s="1" customFormat="1" ht="19.2">
      <c r="B130" s="32"/>
      <c r="D130" s="145" t="s">
        <v>149</v>
      </c>
      <c r="F130" s="146" t="s">
        <v>1033</v>
      </c>
      <c r="I130" s="147"/>
      <c r="L130" s="32"/>
      <c r="M130" s="148"/>
      <c r="T130" s="56"/>
      <c r="AT130" s="17" t="s">
        <v>149</v>
      </c>
      <c r="AU130" s="17" t="s">
        <v>87</v>
      </c>
    </row>
    <row r="131" spans="2:65" s="13" customFormat="1">
      <c r="B131" s="155"/>
      <c r="D131" s="145" t="s">
        <v>150</v>
      </c>
      <c r="E131" s="156" t="s">
        <v>1</v>
      </c>
      <c r="F131" s="157" t="s">
        <v>1326</v>
      </c>
      <c r="H131" s="158">
        <v>282.83</v>
      </c>
      <c r="I131" s="159"/>
      <c r="L131" s="155"/>
      <c r="M131" s="160"/>
      <c r="T131" s="161"/>
      <c r="AT131" s="156" t="s">
        <v>150</v>
      </c>
      <c r="AU131" s="156" t="s">
        <v>87</v>
      </c>
      <c r="AV131" s="13" t="s">
        <v>87</v>
      </c>
      <c r="AW131" s="13" t="s">
        <v>33</v>
      </c>
      <c r="AX131" s="13" t="s">
        <v>85</v>
      </c>
      <c r="AY131" s="156" t="s">
        <v>136</v>
      </c>
    </row>
    <row r="132" spans="2:65" s="12" customFormat="1">
      <c r="B132" s="149"/>
      <c r="D132" s="145" t="s">
        <v>150</v>
      </c>
      <c r="E132" s="150" t="s">
        <v>1</v>
      </c>
      <c r="F132" s="151" t="s">
        <v>1036</v>
      </c>
      <c r="H132" s="150" t="s">
        <v>1</v>
      </c>
      <c r="I132" s="152"/>
      <c r="L132" s="149"/>
      <c r="M132" s="153"/>
      <c r="T132" s="154"/>
      <c r="AT132" s="150" t="s">
        <v>150</v>
      </c>
      <c r="AU132" s="150" t="s">
        <v>87</v>
      </c>
      <c r="AV132" s="12" t="s">
        <v>85</v>
      </c>
      <c r="AW132" s="12" t="s">
        <v>33</v>
      </c>
      <c r="AX132" s="12" t="s">
        <v>77</v>
      </c>
      <c r="AY132" s="150" t="s">
        <v>136</v>
      </c>
    </row>
    <row r="133" spans="2:65" s="12" customFormat="1">
      <c r="B133" s="149"/>
      <c r="D133" s="145" t="s">
        <v>150</v>
      </c>
      <c r="E133" s="150" t="s">
        <v>1</v>
      </c>
      <c r="F133" s="151" t="s">
        <v>1037</v>
      </c>
      <c r="H133" s="150" t="s">
        <v>1</v>
      </c>
      <c r="I133" s="152"/>
      <c r="L133" s="149"/>
      <c r="M133" s="153"/>
      <c r="T133" s="154"/>
      <c r="AT133" s="150" t="s">
        <v>150</v>
      </c>
      <c r="AU133" s="150" t="s">
        <v>87</v>
      </c>
      <c r="AV133" s="12" t="s">
        <v>85</v>
      </c>
      <c r="AW133" s="12" t="s">
        <v>33</v>
      </c>
      <c r="AX133" s="12" t="s">
        <v>77</v>
      </c>
      <c r="AY133" s="150" t="s">
        <v>136</v>
      </c>
    </row>
    <row r="134" spans="2:65" s="1" customFormat="1" ht="16.5" customHeight="1">
      <c r="B134" s="32"/>
      <c r="C134" s="132" t="s">
        <v>159</v>
      </c>
      <c r="D134" s="132" t="s">
        <v>142</v>
      </c>
      <c r="E134" s="133" t="s">
        <v>1038</v>
      </c>
      <c r="F134" s="134" t="s">
        <v>1039</v>
      </c>
      <c r="G134" s="135" t="s">
        <v>309</v>
      </c>
      <c r="H134" s="136">
        <v>56.566000000000003</v>
      </c>
      <c r="I134" s="137"/>
      <c r="J134" s="138">
        <f>ROUND(I134*H134,2)</f>
        <v>0</v>
      </c>
      <c r="K134" s="134" t="s">
        <v>146</v>
      </c>
      <c r="L134" s="32"/>
      <c r="M134" s="139" t="s">
        <v>1</v>
      </c>
      <c r="N134" s="140" t="s">
        <v>42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135</v>
      </c>
      <c r="AT134" s="143" t="s">
        <v>142</v>
      </c>
      <c r="AU134" s="143" t="s">
        <v>87</v>
      </c>
      <c r="AY134" s="17" t="s">
        <v>136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85</v>
      </c>
      <c r="BK134" s="144">
        <f>ROUND(I134*H134,2)</f>
        <v>0</v>
      </c>
      <c r="BL134" s="17" t="s">
        <v>135</v>
      </c>
      <c r="BM134" s="143" t="s">
        <v>1327</v>
      </c>
    </row>
    <row r="135" spans="2:65" s="1" customFormat="1" ht="19.2">
      <c r="B135" s="32"/>
      <c r="D135" s="145" t="s">
        <v>149</v>
      </c>
      <c r="F135" s="146" t="s">
        <v>1041</v>
      </c>
      <c r="I135" s="147"/>
      <c r="L135" s="32"/>
      <c r="M135" s="148"/>
      <c r="T135" s="56"/>
      <c r="AT135" s="17" t="s">
        <v>149</v>
      </c>
      <c r="AU135" s="17" t="s">
        <v>87</v>
      </c>
    </row>
    <row r="136" spans="2:65" s="12" customFormat="1">
      <c r="B136" s="149"/>
      <c r="D136" s="145" t="s">
        <v>150</v>
      </c>
      <c r="E136" s="150" t="s">
        <v>1</v>
      </c>
      <c r="F136" s="151" t="s">
        <v>1328</v>
      </c>
      <c r="H136" s="150" t="s">
        <v>1</v>
      </c>
      <c r="I136" s="152"/>
      <c r="L136" s="149"/>
      <c r="M136" s="153"/>
      <c r="T136" s="154"/>
      <c r="AT136" s="150" t="s">
        <v>150</v>
      </c>
      <c r="AU136" s="150" t="s">
        <v>87</v>
      </c>
      <c r="AV136" s="12" t="s">
        <v>85</v>
      </c>
      <c r="AW136" s="12" t="s">
        <v>33</v>
      </c>
      <c r="AX136" s="12" t="s">
        <v>77</v>
      </c>
      <c r="AY136" s="150" t="s">
        <v>136</v>
      </c>
    </row>
    <row r="137" spans="2:65" s="13" customFormat="1">
      <c r="B137" s="155"/>
      <c r="D137" s="145" t="s">
        <v>150</v>
      </c>
      <c r="E137" s="156" t="s">
        <v>1</v>
      </c>
      <c r="F137" s="157" t="s">
        <v>1329</v>
      </c>
      <c r="H137" s="158">
        <v>56.566000000000003</v>
      </c>
      <c r="I137" s="159"/>
      <c r="L137" s="155"/>
      <c r="M137" s="160"/>
      <c r="T137" s="161"/>
      <c r="AT137" s="156" t="s">
        <v>150</v>
      </c>
      <c r="AU137" s="156" t="s">
        <v>87</v>
      </c>
      <c r="AV137" s="13" t="s">
        <v>87</v>
      </c>
      <c r="AW137" s="13" t="s">
        <v>33</v>
      </c>
      <c r="AX137" s="13" t="s">
        <v>85</v>
      </c>
      <c r="AY137" s="156" t="s">
        <v>136</v>
      </c>
    </row>
    <row r="138" spans="2:65" s="1" customFormat="1" ht="16.5" customHeight="1">
      <c r="B138" s="32"/>
      <c r="C138" s="132" t="s">
        <v>135</v>
      </c>
      <c r="D138" s="132" t="s">
        <v>142</v>
      </c>
      <c r="E138" s="133" t="s">
        <v>1046</v>
      </c>
      <c r="F138" s="134" t="s">
        <v>1047</v>
      </c>
      <c r="G138" s="135" t="s">
        <v>250</v>
      </c>
      <c r="H138" s="136">
        <v>588.61</v>
      </c>
      <c r="I138" s="137"/>
      <c r="J138" s="138">
        <f>ROUND(I138*H138,2)</f>
        <v>0</v>
      </c>
      <c r="K138" s="134" t="s">
        <v>146</v>
      </c>
      <c r="L138" s="32"/>
      <c r="M138" s="139" t="s">
        <v>1</v>
      </c>
      <c r="N138" s="140" t="s">
        <v>42</v>
      </c>
      <c r="P138" s="141">
        <f>O138*H138</f>
        <v>0</v>
      </c>
      <c r="Q138" s="141">
        <v>8.4999999999999995E-4</v>
      </c>
      <c r="R138" s="141">
        <f>Q138*H138</f>
        <v>0.5003185</v>
      </c>
      <c r="S138" s="141">
        <v>0</v>
      </c>
      <c r="T138" s="142">
        <f>S138*H138</f>
        <v>0</v>
      </c>
      <c r="AR138" s="143" t="s">
        <v>135</v>
      </c>
      <c r="AT138" s="143" t="s">
        <v>142</v>
      </c>
      <c r="AU138" s="143" t="s">
        <v>87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85</v>
      </c>
      <c r="BK138" s="144">
        <f>ROUND(I138*H138,2)</f>
        <v>0</v>
      </c>
      <c r="BL138" s="17" t="s">
        <v>135</v>
      </c>
      <c r="BM138" s="143" t="s">
        <v>1330</v>
      </c>
    </row>
    <row r="139" spans="2:65" s="1" customFormat="1">
      <c r="B139" s="32"/>
      <c r="D139" s="145" t="s">
        <v>149</v>
      </c>
      <c r="F139" s="146" t="s">
        <v>1049</v>
      </c>
      <c r="I139" s="147"/>
      <c r="L139" s="32"/>
      <c r="M139" s="148"/>
      <c r="T139" s="56"/>
      <c r="AT139" s="17" t="s">
        <v>149</v>
      </c>
      <c r="AU139" s="17" t="s">
        <v>87</v>
      </c>
    </row>
    <row r="140" spans="2:65" s="13" customFormat="1">
      <c r="B140" s="155"/>
      <c r="D140" s="145" t="s">
        <v>150</v>
      </c>
      <c r="E140" s="156" t="s">
        <v>1</v>
      </c>
      <c r="F140" s="157" t="s">
        <v>1331</v>
      </c>
      <c r="H140" s="158">
        <v>588.61</v>
      </c>
      <c r="I140" s="159"/>
      <c r="L140" s="155"/>
      <c r="M140" s="160"/>
      <c r="T140" s="161"/>
      <c r="AT140" s="156" t="s">
        <v>150</v>
      </c>
      <c r="AU140" s="156" t="s">
        <v>87</v>
      </c>
      <c r="AV140" s="13" t="s">
        <v>87</v>
      </c>
      <c r="AW140" s="13" t="s">
        <v>33</v>
      </c>
      <c r="AX140" s="13" t="s">
        <v>85</v>
      </c>
      <c r="AY140" s="156" t="s">
        <v>136</v>
      </c>
    </row>
    <row r="141" spans="2:65" s="1" customFormat="1" ht="16.5" customHeight="1">
      <c r="B141" s="32"/>
      <c r="C141" s="132" t="s">
        <v>139</v>
      </c>
      <c r="D141" s="132" t="s">
        <v>142</v>
      </c>
      <c r="E141" s="133" t="s">
        <v>1053</v>
      </c>
      <c r="F141" s="134" t="s">
        <v>1054</v>
      </c>
      <c r="G141" s="135" t="s">
        <v>250</v>
      </c>
      <c r="H141" s="136">
        <v>588.61</v>
      </c>
      <c r="I141" s="137"/>
      <c r="J141" s="138">
        <f>ROUND(I141*H141,2)</f>
        <v>0</v>
      </c>
      <c r="K141" s="134" t="s">
        <v>146</v>
      </c>
      <c r="L141" s="32"/>
      <c r="M141" s="139" t="s">
        <v>1</v>
      </c>
      <c r="N141" s="140" t="s">
        <v>42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135</v>
      </c>
      <c r="AT141" s="143" t="s">
        <v>142</v>
      </c>
      <c r="AU141" s="143" t="s">
        <v>87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85</v>
      </c>
      <c r="BK141" s="144">
        <f>ROUND(I141*H141,2)</f>
        <v>0</v>
      </c>
      <c r="BL141" s="17" t="s">
        <v>135</v>
      </c>
      <c r="BM141" s="143" t="s">
        <v>1332</v>
      </c>
    </row>
    <row r="142" spans="2:65" s="1" customFormat="1" ht="19.2">
      <c r="B142" s="32"/>
      <c r="D142" s="145" t="s">
        <v>149</v>
      </c>
      <c r="F142" s="146" t="s">
        <v>1056</v>
      </c>
      <c r="I142" s="147"/>
      <c r="L142" s="32"/>
      <c r="M142" s="148"/>
      <c r="T142" s="56"/>
      <c r="AT142" s="17" t="s">
        <v>149</v>
      </c>
      <c r="AU142" s="17" t="s">
        <v>87</v>
      </c>
    </row>
    <row r="143" spans="2:65" s="13" customFormat="1">
      <c r="B143" s="155"/>
      <c r="D143" s="145" t="s">
        <v>150</v>
      </c>
      <c r="E143" s="156" t="s">
        <v>1</v>
      </c>
      <c r="F143" s="157" t="s">
        <v>1333</v>
      </c>
      <c r="H143" s="158">
        <v>588.61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" customFormat="1" ht="21.75" customHeight="1">
      <c r="B144" s="32"/>
      <c r="C144" s="132" t="s">
        <v>176</v>
      </c>
      <c r="D144" s="132" t="s">
        <v>142</v>
      </c>
      <c r="E144" s="133" t="s">
        <v>381</v>
      </c>
      <c r="F144" s="134" t="s">
        <v>382</v>
      </c>
      <c r="G144" s="135" t="s">
        <v>309</v>
      </c>
      <c r="H144" s="136">
        <v>98.013999999999996</v>
      </c>
      <c r="I144" s="137"/>
      <c r="J144" s="138">
        <f>ROUND(I144*H144,2)</f>
        <v>0</v>
      </c>
      <c r="K144" s="134" t="s">
        <v>146</v>
      </c>
      <c r="L144" s="32"/>
      <c r="M144" s="139" t="s">
        <v>1</v>
      </c>
      <c r="N144" s="140" t="s">
        <v>42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135</v>
      </c>
      <c r="AT144" s="143" t="s">
        <v>142</v>
      </c>
      <c r="AU144" s="143" t="s">
        <v>87</v>
      </c>
      <c r="AY144" s="17" t="s">
        <v>136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85</v>
      </c>
      <c r="BK144" s="144">
        <f>ROUND(I144*H144,2)</f>
        <v>0</v>
      </c>
      <c r="BL144" s="17" t="s">
        <v>135</v>
      </c>
      <c r="BM144" s="143" t="s">
        <v>1334</v>
      </c>
    </row>
    <row r="145" spans="2:65" s="1" customFormat="1" ht="19.2">
      <c r="B145" s="32"/>
      <c r="D145" s="145" t="s">
        <v>149</v>
      </c>
      <c r="F145" s="146" t="s">
        <v>384</v>
      </c>
      <c r="I145" s="147"/>
      <c r="L145" s="32"/>
      <c r="M145" s="148"/>
      <c r="T145" s="56"/>
      <c r="AT145" s="17" t="s">
        <v>149</v>
      </c>
      <c r="AU145" s="17" t="s">
        <v>87</v>
      </c>
    </row>
    <row r="146" spans="2:65" s="12" customFormat="1">
      <c r="B146" s="149"/>
      <c r="D146" s="145" t="s">
        <v>150</v>
      </c>
      <c r="E146" s="150" t="s">
        <v>1</v>
      </c>
      <c r="F146" s="151" t="s">
        <v>386</v>
      </c>
      <c r="H146" s="150" t="s">
        <v>1</v>
      </c>
      <c r="I146" s="152"/>
      <c r="L146" s="149"/>
      <c r="M146" s="153"/>
      <c r="T146" s="154"/>
      <c r="AT146" s="150" t="s">
        <v>150</v>
      </c>
      <c r="AU146" s="150" t="s">
        <v>87</v>
      </c>
      <c r="AV146" s="12" t="s">
        <v>85</v>
      </c>
      <c r="AW146" s="12" t="s">
        <v>33</v>
      </c>
      <c r="AX146" s="12" t="s">
        <v>77</v>
      </c>
      <c r="AY146" s="150" t="s">
        <v>136</v>
      </c>
    </row>
    <row r="147" spans="2:65" s="13" customFormat="1">
      <c r="B147" s="155"/>
      <c r="D147" s="145" t="s">
        <v>150</v>
      </c>
      <c r="E147" s="156" t="s">
        <v>1</v>
      </c>
      <c r="F147" s="157" t="s">
        <v>1335</v>
      </c>
      <c r="H147" s="158">
        <v>282.83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77</v>
      </c>
      <c r="AY147" s="156" t="s">
        <v>136</v>
      </c>
    </row>
    <row r="148" spans="2:65" s="13" customFormat="1">
      <c r="B148" s="155"/>
      <c r="D148" s="145" t="s">
        <v>150</v>
      </c>
      <c r="E148" s="156" t="s">
        <v>1</v>
      </c>
      <c r="F148" s="157" t="s">
        <v>1336</v>
      </c>
      <c r="H148" s="158">
        <v>-184.816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77</v>
      </c>
      <c r="AY148" s="156" t="s">
        <v>136</v>
      </c>
    </row>
    <row r="149" spans="2:65" s="14" customFormat="1">
      <c r="B149" s="165"/>
      <c r="D149" s="145" t="s">
        <v>150</v>
      </c>
      <c r="E149" s="166" t="s">
        <v>1</v>
      </c>
      <c r="F149" s="167" t="s">
        <v>277</v>
      </c>
      <c r="H149" s="168">
        <v>98.013999999999996</v>
      </c>
      <c r="I149" s="169"/>
      <c r="L149" s="165"/>
      <c r="M149" s="170"/>
      <c r="T149" s="171"/>
      <c r="AT149" s="166" t="s">
        <v>150</v>
      </c>
      <c r="AU149" s="166" t="s">
        <v>87</v>
      </c>
      <c r="AV149" s="14" t="s">
        <v>135</v>
      </c>
      <c r="AW149" s="14" t="s">
        <v>33</v>
      </c>
      <c r="AX149" s="14" t="s">
        <v>85</v>
      </c>
      <c r="AY149" s="166" t="s">
        <v>136</v>
      </c>
    </row>
    <row r="150" spans="2:65" s="1" customFormat="1" ht="24.15" customHeight="1">
      <c r="B150" s="32"/>
      <c r="C150" s="132" t="s">
        <v>183</v>
      </c>
      <c r="D150" s="132" t="s">
        <v>142</v>
      </c>
      <c r="E150" s="133" t="s">
        <v>393</v>
      </c>
      <c r="F150" s="134" t="s">
        <v>394</v>
      </c>
      <c r="G150" s="135" t="s">
        <v>309</v>
      </c>
      <c r="H150" s="136">
        <v>1078.154</v>
      </c>
      <c r="I150" s="137"/>
      <c r="J150" s="138">
        <f>ROUND(I150*H150,2)</f>
        <v>0</v>
      </c>
      <c r="K150" s="134" t="s">
        <v>146</v>
      </c>
      <c r="L150" s="32"/>
      <c r="M150" s="139" t="s">
        <v>1</v>
      </c>
      <c r="N150" s="140" t="s">
        <v>42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135</v>
      </c>
      <c r="AT150" s="143" t="s">
        <v>142</v>
      </c>
      <c r="AU150" s="143" t="s">
        <v>87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85</v>
      </c>
      <c r="BK150" s="144">
        <f>ROUND(I150*H150,2)</f>
        <v>0</v>
      </c>
      <c r="BL150" s="17" t="s">
        <v>135</v>
      </c>
      <c r="BM150" s="143" t="s">
        <v>1337</v>
      </c>
    </row>
    <row r="151" spans="2:65" s="1" customFormat="1" ht="28.8">
      <c r="B151" s="32"/>
      <c r="D151" s="145" t="s">
        <v>149</v>
      </c>
      <c r="F151" s="146" t="s">
        <v>396</v>
      </c>
      <c r="I151" s="147"/>
      <c r="L151" s="32"/>
      <c r="M151" s="148"/>
      <c r="T151" s="56"/>
      <c r="AT151" s="17" t="s">
        <v>149</v>
      </c>
      <c r="AU151" s="17" t="s">
        <v>87</v>
      </c>
    </row>
    <row r="152" spans="2:65" s="12" customFormat="1">
      <c r="B152" s="149"/>
      <c r="D152" s="145" t="s">
        <v>150</v>
      </c>
      <c r="E152" s="150" t="s">
        <v>1</v>
      </c>
      <c r="F152" s="151" t="s">
        <v>386</v>
      </c>
      <c r="H152" s="150" t="s">
        <v>1</v>
      </c>
      <c r="I152" s="152"/>
      <c r="L152" s="149"/>
      <c r="M152" s="153"/>
      <c r="T152" s="154"/>
      <c r="AT152" s="150" t="s">
        <v>150</v>
      </c>
      <c r="AU152" s="150" t="s">
        <v>87</v>
      </c>
      <c r="AV152" s="12" t="s">
        <v>85</v>
      </c>
      <c r="AW152" s="12" t="s">
        <v>33</v>
      </c>
      <c r="AX152" s="12" t="s">
        <v>77</v>
      </c>
      <c r="AY152" s="150" t="s">
        <v>136</v>
      </c>
    </row>
    <row r="153" spans="2:65" s="13" customFormat="1">
      <c r="B153" s="155"/>
      <c r="D153" s="145" t="s">
        <v>150</v>
      </c>
      <c r="E153" s="156" t="s">
        <v>1</v>
      </c>
      <c r="F153" s="157" t="s">
        <v>1338</v>
      </c>
      <c r="H153" s="158">
        <v>1078.154</v>
      </c>
      <c r="I153" s="159"/>
      <c r="L153" s="155"/>
      <c r="M153" s="160"/>
      <c r="T153" s="161"/>
      <c r="AT153" s="156" t="s">
        <v>150</v>
      </c>
      <c r="AU153" s="156" t="s">
        <v>87</v>
      </c>
      <c r="AV153" s="13" t="s">
        <v>87</v>
      </c>
      <c r="AW153" s="13" t="s">
        <v>33</v>
      </c>
      <c r="AX153" s="13" t="s">
        <v>85</v>
      </c>
      <c r="AY153" s="156" t="s">
        <v>136</v>
      </c>
    </row>
    <row r="154" spans="2:65" s="1" customFormat="1" ht="16.5" customHeight="1">
      <c r="B154" s="32"/>
      <c r="C154" s="132" t="s">
        <v>189</v>
      </c>
      <c r="D154" s="132" t="s">
        <v>142</v>
      </c>
      <c r="E154" s="133" t="s">
        <v>399</v>
      </c>
      <c r="F154" s="134" t="s">
        <v>400</v>
      </c>
      <c r="G154" s="135" t="s">
        <v>401</v>
      </c>
      <c r="H154" s="136">
        <v>176.42500000000001</v>
      </c>
      <c r="I154" s="137"/>
      <c r="J154" s="138">
        <f>ROUND(I154*H154,2)</f>
        <v>0</v>
      </c>
      <c r="K154" s="134" t="s">
        <v>146</v>
      </c>
      <c r="L154" s="32"/>
      <c r="M154" s="139" t="s">
        <v>1</v>
      </c>
      <c r="N154" s="140" t="s">
        <v>42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135</v>
      </c>
      <c r="AT154" s="143" t="s">
        <v>142</v>
      </c>
      <c r="AU154" s="143" t="s">
        <v>87</v>
      </c>
      <c r="AY154" s="17" t="s">
        <v>136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85</v>
      </c>
      <c r="BK154" s="144">
        <f>ROUND(I154*H154,2)</f>
        <v>0</v>
      </c>
      <c r="BL154" s="17" t="s">
        <v>135</v>
      </c>
      <c r="BM154" s="143" t="s">
        <v>1339</v>
      </c>
    </row>
    <row r="155" spans="2:65" s="1" customFormat="1" ht="19.2">
      <c r="B155" s="32"/>
      <c r="D155" s="145" t="s">
        <v>149</v>
      </c>
      <c r="F155" s="146" t="s">
        <v>403</v>
      </c>
      <c r="I155" s="147"/>
      <c r="L155" s="32"/>
      <c r="M155" s="148"/>
      <c r="T155" s="56"/>
      <c r="AT155" s="17" t="s">
        <v>149</v>
      </c>
      <c r="AU155" s="17" t="s">
        <v>87</v>
      </c>
    </row>
    <row r="156" spans="2:65" s="13" customFormat="1">
      <c r="B156" s="155"/>
      <c r="D156" s="145" t="s">
        <v>150</v>
      </c>
      <c r="E156" s="156" t="s">
        <v>1</v>
      </c>
      <c r="F156" s="157" t="s">
        <v>1340</v>
      </c>
      <c r="H156" s="158">
        <v>176.42500000000001</v>
      </c>
      <c r="I156" s="159"/>
      <c r="L156" s="155"/>
      <c r="M156" s="160"/>
      <c r="T156" s="161"/>
      <c r="AT156" s="156" t="s">
        <v>150</v>
      </c>
      <c r="AU156" s="156" t="s">
        <v>87</v>
      </c>
      <c r="AV156" s="13" t="s">
        <v>87</v>
      </c>
      <c r="AW156" s="13" t="s">
        <v>33</v>
      </c>
      <c r="AX156" s="13" t="s">
        <v>85</v>
      </c>
      <c r="AY156" s="156" t="s">
        <v>136</v>
      </c>
    </row>
    <row r="157" spans="2:65" s="1" customFormat="1" ht="16.5" customHeight="1">
      <c r="B157" s="32"/>
      <c r="C157" s="132" t="s">
        <v>198</v>
      </c>
      <c r="D157" s="132" t="s">
        <v>142</v>
      </c>
      <c r="E157" s="133" t="s">
        <v>428</v>
      </c>
      <c r="F157" s="134" t="s">
        <v>429</v>
      </c>
      <c r="G157" s="135" t="s">
        <v>309</v>
      </c>
      <c r="H157" s="136">
        <v>184.816</v>
      </c>
      <c r="I157" s="137"/>
      <c r="J157" s="138">
        <f>ROUND(I157*H157,2)</f>
        <v>0</v>
      </c>
      <c r="K157" s="134" t="s">
        <v>146</v>
      </c>
      <c r="L157" s="32"/>
      <c r="M157" s="139" t="s">
        <v>1</v>
      </c>
      <c r="N157" s="140" t="s">
        <v>42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135</v>
      </c>
      <c r="AT157" s="143" t="s">
        <v>142</v>
      </c>
      <c r="AU157" s="143" t="s">
        <v>87</v>
      </c>
      <c r="AY157" s="17" t="s">
        <v>136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85</v>
      </c>
      <c r="BK157" s="144">
        <f>ROUND(I157*H157,2)</f>
        <v>0</v>
      </c>
      <c r="BL157" s="17" t="s">
        <v>135</v>
      </c>
      <c r="BM157" s="143" t="s">
        <v>1341</v>
      </c>
    </row>
    <row r="158" spans="2:65" s="1" customFormat="1" ht="19.2">
      <c r="B158" s="32"/>
      <c r="D158" s="145" t="s">
        <v>149</v>
      </c>
      <c r="F158" s="146" t="s">
        <v>431</v>
      </c>
      <c r="I158" s="147"/>
      <c r="L158" s="32"/>
      <c r="M158" s="148"/>
      <c r="T158" s="56"/>
      <c r="AT158" s="17" t="s">
        <v>149</v>
      </c>
      <c r="AU158" s="17" t="s">
        <v>87</v>
      </c>
    </row>
    <row r="159" spans="2:65" s="13" customFormat="1">
      <c r="B159" s="155"/>
      <c r="D159" s="145" t="s">
        <v>150</v>
      </c>
      <c r="E159" s="156" t="s">
        <v>1</v>
      </c>
      <c r="F159" s="157" t="s">
        <v>1342</v>
      </c>
      <c r="H159" s="158">
        <v>282.83</v>
      </c>
      <c r="I159" s="159"/>
      <c r="L159" s="155"/>
      <c r="M159" s="160"/>
      <c r="T159" s="161"/>
      <c r="AT159" s="156" t="s">
        <v>150</v>
      </c>
      <c r="AU159" s="156" t="s">
        <v>87</v>
      </c>
      <c r="AV159" s="13" t="s">
        <v>87</v>
      </c>
      <c r="AW159" s="13" t="s">
        <v>33</v>
      </c>
      <c r="AX159" s="13" t="s">
        <v>77</v>
      </c>
      <c r="AY159" s="156" t="s">
        <v>136</v>
      </c>
    </row>
    <row r="160" spans="2:65" s="13" customFormat="1">
      <c r="B160" s="155"/>
      <c r="D160" s="145" t="s">
        <v>150</v>
      </c>
      <c r="E160" s="156" t="s">
        <v>1</v>
      </c>
      <c r="F160" s="157" t="s">
        <v>1343</v>
      </c>
      <c r="H160" s="158">
        <v>-58.685000000000002</v>
      </c>
      <c r="I160" s="159"/>
      <c r="L160" s="155"/>
      <c r="M160" s="160"/>
      <c r="T160" s="161"/>
      <c r="AT160" s="156" t="s">
        <v>150</v>
      </c>
      <c r="AU160" s="156" t="s">
        <v>87</v>
      </c>
      <c r="AV160" s="13" t="s">
        <v>87</v>
      </c>
      <c r="AW160" s="13" t="s">
        <v>33</v>
      </c>
      <c r="AX160" s="13" t="s">
        <v>77</v>
      </c>
      <c r="AY160" s="156" t="s">
        <v>136</v>
      </c>
    </row>
    <row r="161" spans="2:65" s="12" customFormat="1">
      <c r="B161" s="149"/>
      <c r="D161" s="145" t="s">
        <v>150</v>
      </c>
      <c r="E161" s="150" t="s">
        <v>1</v>
      </c>
      <c r="F161" s="151" t="s">
        <v>1344</v>
      </c>
      <c r="H161" s="150" t="s">
        <v>1</v>
      </c>
      <c r="I161" s="152"/>
      <c r="L161" s="149"/>
      <c r="M161" s="153"/>
      <c r="T161" s="154"/>
      <c r="AT161" s="150" t="s">
        <v>150</v>
      </c>
      <c r="AU161" s="150" t="s">
        <v>87</v>
      </c>
      <c r="AV161" s="12" t="s">
        <v>85</v>
      </c>
      <c r="AW161" s="12" t="s">
        <v>33</v>
      </c>
      <c r="AX161" s="12" t="s">
        <v>77</v>
      </c>
      <c r="AY161" s="150" t="s">
        <v>136</v>
      </c>
    </row>
    <row r="162" spans="2:65" s="13" customFormat="1">
      <c r="B162" s="155"/>
      <c r="D162" s="145" t="s">
        <v>150</v>
      </c>
      <c r="E162" s="156" t="s">
        <v>1</v>
      </c>
      <c r="F162" s="157" t="s">
        <v>1345</v>
      </c>
      <c r="H162" s="158">
        <v>-10.67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77</v>
      </c>
      <c r="AY162" s="156" t="s">
        <v>136</v>
      </c>
    </row>
    <row r="163" spans="2:65" s="13" customFormat="1">
      <c r="B163" s="155"/>
      <c r="D163" s="145" t="s">
        <v>150</v>
      </c>
      <c r="E163" s="156" t="s">
        <v>1</v>
      </c>
      <c r="F163" s="157" t="s">
        <v>1346</v>
      </c>
      <c r="H163" s="158">
        <v>-16.574999999999999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77</v>
      </c>
      <c r="AY163" s="156" t="s">
        <v>136</v>
      </c>
    </row>
    <row r="164" spans="2:65" s="12" customFormat="1">
      <c r="B164" s="149"/>
      <c r="D164" s="145" t="s">
        <v>150</v>
      </c>
      <c r="E164" s="150" t="s">
        <v>1</v>
      </c>
      <c r="F164" s="151" t="s">
        <v>1347</v>
      </c>
      <c r="H164" s="150" t="s">
        <v>1</v>
      </c>
      <c r="I164" s="152"/>
      <c r="L164" s="149"/>
      <c r="M164" s="153"/>
      <c r="T164" s="154"/>
      <c r="AT164" s="150" t="s">
        <v>150</v>
      </c>
      <c r="AU164" s="150" t="s">
        <v>87</v>
      </c>
      <c r="AV164" s="12" t="s">
        <v>85</v>
      </c>
      <c r="AW164" s="12" t="s">
        <v>33</v>
      </c>
      <c r="AX164" s="12" t="s">
        <v>77</v>
      </c>
      <c r="AY164" s="150" t="s">
        <v>136</v>
      </c>
    </row>
    <row r="165" spans="2:65" s="13" customFormat="1">
      <c r="B165" s="155"/>
      <c r="D165" s="145" t="s">
        <v>150</v>
      </c>
      <c r="E165" s="156" t="s">
        <v>1</v>
      </c>
      <c r="F165" s="157" t="s">
        <v>1348</v>
      </c>
      <c r="H165" s="158">
        <v>-11.587</v>
      </c>
      <c r="I165" s="159"/>
      <c r="L165" s="155"/>
      <c r="M165" s="160"/>
      <c r="T165" s="161"/>
      <c r="AT165" s="156" t="s">
        <v>150</v>
      </c>
      <c r="AU165" s="156" t="s">
        <v>87</v>
      </c>
      <c r="AV165" s="13" t="s">
        <v>87</v>
      </c>
      <c r="AW165" s="13" t="s">
        <v>33</v>
      </c>
      <c r="AX165" s="13" t="s">
        <v>77</v>
      </c>
      <c r="AY165" s="156" t="s">
        <v>136</v>
      </c>
    </row>
    <row r="166" spans="2:65" s="13" customFormat="1">
      <c r="B166" s="155"/>
      <c r="D166" s="145" t="s">
        <v>150</v>
      </c>
      <c r="E166" s="156" t="s">
        <v>1</v>
      </c>
      <c r="F166" s="157" t="s">
        <v>1349</v>
      </c>
      <c r="H166" s="158">
        <v>-0.497</v>
      </c>
      <c r="I166" s="159"/>
      <c r="L166" s="155"/>
      <c r="M166" s="160"/>
      <c r="T166" s="161"/>
      <c r="AT166" s="156" t="s">
        <v>150</v>
      </c>
      <c r="AU166" s="156" t="s">
        <v>87</v>
      </c>
      <c r="AV166" s="13" t="s">
        <v>87</v>
      </c>
      <c r="AW166" s="13" t="s">
        <v>33</v>
      </c>
      <c r="AX166" s="13" t="s">
        <v>77</v>
      </c>
      <c r="AY166" s="156" t="s">
        <v>136</v>
      </c>
    </row>
    <row r="167" spans="2:65" s="12" customFormat="1">
      <c r="B167" s="149"/>
      <c r="D167" s="145" t="s">
        <v>150</v>
      </c>
      <c r="E167" s="150" t="s">
        <v>1</v>
      </c>
      <c r="F167" s="151" t="s">
        <v>1072</v>
      </c>
      <c r="H167" s="150" t="s">
        <v>1</v>
      </c>
      <c r="I167" s="152"/>
      <c r="L167" s="149"/>
      <c r="M167" s="153"/>
      <c r="T167" s="154"/>
      <c r="AT167" s="150" t="s">
        <v>150</v>
      </c>
      <c r="AU167" s="150" t="s">
        <v>87</v>
      </c>
      <c r="AV167" s="12" t="s">
        <v>85</v>
      </c>
      <c r="AW167" s="12" t="s">
        <v>33</v>
      </c>
      <c r="AX167" s="12" t="s">
        <v>77</v>
      </c>
      <c r="AY167" s="150" t="s">
        <v>136</v>
      </c>
    </row>
    <row r="168" spans="2:65" s="14" customFormat="1">
      <c r="B168" s="165"/>
      <c r="D168" s="145" t="s">
        <v>150</v>
      </c>
      <c r="E168" s="166" t="s">
        <v>1</v>
      </c>
      <c r="F168" s="167" t="s">
        <v>277</v>
      </c>
      <c r="H168" s="168">
        <v>184.816</v>
      </c>
      <c r="I168" s="169"/>
      <c r="L168" s="165"/>
      <c r="M168" s="170"/>
      <c r="T168" s="171"/>
      <c r="AT168" s="166" t="s">
        <v>150</v>
      </c>
      <c r="AU168" s="166" t="s">
        <v>87</v>
      </c>
      <c r="AV168" s="14" t="s">
        <v>135</v>
      </c>
      <c r="AW168" s="14" t="s">
        <v>33</v>
      </c>
      <c r="AX168" s="14" t="s">
        <v>85</v>
      </c>
      <c r="AY168" s="166" t="s">
        <v>136</v>
      </c>
    </row>
    <row r="169" spans="2:65" s="1" customFormat="1" ht="16.5" customHeight="1">
      <c r="B169" s="32"/>
      <c r="C169" s="132" t="s">
        <v>205</v>
      </c>
      <c r="D169" s="132" t="s">
        <v>142</v>
      </c>
      <c r="E169" s="133" t="s">
        <v>1073</v>
      </c>
      <c r="F169" s="134" t="s">
        <v>1074</v>
      </c>
      <c r="G169" s="135" t="s">
        <v>309</v>
      </c>
      <c r="H169" s="136">
        <v>53.45</v>
      </c>
      <c r="I169" s="137"/>
      <c r="J169" s="138">
        <f>ROUND(I169*H169,2)</f>
        <v>0</v>
      </c>
      <c r="K169" s="134" t="s">
        <v>146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135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0</v>
      </c>
      <c r="BL169" s="17" t="s">
        <v>135</v>
      </c>
      <c r="BM169" s="143" t="s">
        <v>1350</v>
      </c>
    </row>
    <row r="170" spans="2:65" s="1" customFormat="1" ht="19.2">
      <c r="B170" s="32"/>
      <c r="D170" s="145" t="s">
        <v>149</v>
      </c>
      <c r="F170" s="146" t="s">
        <v>1076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2" customFormat="1">
      <c r="B171" s="149"/>
      <c r="D171" s="145" t="s">
        <v>150</v>
      </c>
      <c r="E171" s="150" t="s">
        <v>1</v>
      </c>
      <c r="F171" s="151" t="s">
        <v>1351</v>
      </c>
      <c r="H171" s="150" t="s">
        <v>1</v>
      </c>
      <c r="I171" s="152"/>
      <c r="L171" s="149"/>
      <c r="M171" s="153"/>
      <c r="T171" s="154"/>
      <c r="AT171" s="150" t="s">
        <v>150</v>
      </c>
      <c r="AU171" s="150" t="s">
        <v>87</v>
      </c>
      <c r="AV171" s="12" t="s">
        <v>85</v>
      </c>
      <c r="AW171" s="12" t="s">
        <v>33</v>
      </c>
      <c r="AX171" s="12" t="s">
        <v>77</v>
      </c>
      <c r="AY171" s="150" t="s">
        <v>136</v>
      </c>
    </row>
    <row r="172" spans="2:65" s="13" customFormat="1">
      <c r="B172" s="155"/>
      <c r="D172" s="145" t="s">
        <v>150</v>
      </c>
      <c r="E172" s="156" t="s">
        <v>1</v>
      </c>
      <c r="F172" s="157" t="s">
        <v>1352</v>
      </c>
      <c r="H172" s="158">
        <v>58.685000000000002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77</v>
      </c>
      <c r="AY172" s="156" t="s">
        <v>136</v>
      </c>
    </row>
    <row r="173" spans="2:65" s="15" customFormat="1">
      <c r="B173" s="182"/>
      <c r="D173" s="145" t="s">
        <v>150</v>
      </c>
      <c r="E173" s="183" t="s">
        <v>1</v>
      </c>
      <c r="F173" s="184" t="s">
        <v>455</v>
      </c>
      <c r="H173" s="185">
        <v>58.685000000000002</v>
      </c>
      <c r="I173" s="186"/>
      <c r="L173" s="182"/>
      <c r="M173" s="187"/>
      <c r="T173" s="188"/>
      <c r="AT173" s="183" t="s">
        <v>150</v>
      </c>
      <c r="AU173" s="183" t="s">
        <v>87</v>
      </c>
      <c r="AV173" s="15" t="s">
        <v>159</v>
      </c>
      <c r="AW173" s="15" t="s">
        <v>33</v>
      </c>
      <c r="AX173" s="15" t="s">
        <v>77</v>
      </c>
      <c r="AY173" s="183" t="s">
        <v>136</v>
      </c>
    </row>
    <row r="174" spans="2:65" s="12" customFormat="1">
      <c r="B174" s="149"/>
      <c r="D174" s="145" t="s">
        <v>150</v>
      </c>
      <c r="E174" s="150" t="s">
        <v>1</v>
      </c>
      <c r="F174" s="151" t="s">
        <v>1353</v>
      </c>
      <c r="H174" s="150" t="s">
        <v>1</v>
      </c>
      <c r="I174" s="152"/>
      <c r="L174" s="149"/>
      <c r="M174" s="153"/>
      <c r="T174" s="154"/>
      <c r="AT174" s="150" t="s">
        <v>150</v>
      </c>
      <c r="AU174" s="150" t="s">
        <v>87</v>
      </c>
      <c r="AV174" s="12" t="s">
        <v>85</v>
      </c>
      <c r="AW174" s="12" t="s">
        <v>33</v>
      </c>
      <c r="AX174" s="12" t="s">
        <v>77</v>
      </c>
      <c r="AY174" s="150" t="s">
        <v>136</v>
      </c>
    </row>
    <row r="175" spans="2:65" s="13" customFormat="1">
      <c r="B175" s="155"/>
      <c r="D175" s="145" t="s">
        <v>150</v>
      </c>
      <c r="E175" s="156" t="s">
        <v>1</v>
      </c>
      <c r="F175" s="157" t="s">
        <v>1354</v>
      </c>
      <c r="H175" s="158">
        <v>-5.2350000000000003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77</v>
      </c>
      <c r="AY175" s="156" t="s">
        <v>136</v>
      </c>
    </row>
    <row r="176" spans="2:65" s="14" customFormat="1">
      <c r="B176" s="165"/>
      <c r="D176" s="145" t="s">
        <v>150</v>
      </c>
      <c r="E176" s="166" t="s">
        <v>1</v>
      </c>
      <c r="F176" s="167" t="s">
        <v>277</v>
      </c>
      <c r="H176" s="168">
        <v>53.45</v>
      </c>
      <c r="I176" s="169"/>
      <c r="L176" s="165"/>
      <c r="M176" s="170"/>
      <c r="T176" s="171"/>
      <c r="AT176" s="166" t="s">
        <v>150</v>
      </c>
      <c r="AU176" s="166" t="s">
        <v>87</v>
      </c>
      <c r="AV176" s="14" t="s">
        <v>135</v>
      </c>
      <c r="AW176" s="14" t="s">
        <v>33</v>
      </c>
      <c r="AX176" s="14" t="s">
        <v>85</v>
      </c>
      <c r="AY176" s="166" t="s">
        <v>136</v>
      </c>
    </row>
    <row r="177" spans="2:65" s="1" customFormat="1" ht="16.5" customHeight="1">
      <c r="B177" s="32"/>
      <c r="C177" s="172" t="s">
        <v>211</v>
      </c>
      <c r="D177" s="172" t="s">
        <v>420</v>
      </c>
      <c r="E177" s="173" t="s">
        <v>459</v>
      </c>
      <c r="F177" s="174" t="s">
        <v>460</v>
      </c>
      <c r="G177" s="175" t="s">
        <v>401</v>
      </c>
      <c r="H177" s="176">
        <v>106.9</v>
      </c>
      <c r="I177" s="177"/>
      <c r="J177" s="178">
        <f>ROUND(I177*H177,2)</f>
        <v>0</v>
      </c>
      <c r="K177" s="174" t="s">
        <v>146</v>
      </c>
      <c r="L177" s="179"/>
      <c r="M177" s="180" t="s">
        <v>1</v>
      </c>
      <c r="N177" s="181" t="s">
        <v>42</v>
      </c>
      <c r="P177" s="141">
        <f>O177*H177</f>
        <v>0</v>
      </c>
      <c r="Q177" s="141">
        <v>1</v>
      </c>
      <c r="R177" s="141">
        <f>Q177*H177</f>
        <v>106.9</v>
      </c>
      <c r="S177" s="141">
        <v>0</v>
      </c>
      <c r="T177" s="142">
        <f>S177*H177</f>
        <v>0</v>
      </c>
      <c r="AR177" s="143" t="s">
        <v>189</v>
      </c>
      <c r="AT177" s="143" t="s">
        <v>420</v>
      </c>
      <c r="AU177" s="143" t="s">
        <v>87</v>
      </c>
      <c r="AY177" s="17" t="s">
        <v>136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85</v>
      </c>
      <c r="BK177" s="144">
        <f>ROUND(I177*H177,2)</f>
        <v>0</v>
      </c>
      <c r="BL177" s="17" t="s">
        <v>135</v>
      </c>
      <c r="BM177" s="143" t="s">
        <v>1355</v>
      </c>
    </row>
    <row r="178" spans="2:65" s="1" customFormat="1">
      <c r="B178" s="32"/>
      <c r="D178" s="145" t="s">
        <v>149</v>
      </c>
      <c r="F178" s="146" t="s">
        <v>460</v>
      </c>
      <c r="I178" s="147"/>
      <c r="L178" s="32"/>
      <c r="M178" s="148"/>
      <c r="T178" s="56"/>
      <c r="AT178" s="17" t="s">
        <v>149</v>
      </c>
      <c r="AU178" s="17" t="s">
        <v>87</v>
      </c>
    </row>
    <row r="179" spans="2:65" s="13" customFormat="1">
      <c r="B179" s="155"/>
      <c r="D179" s="145" t="s">
        <v>150</v>
      </c>
      <c r="E179" s="156" t="s">
        <v>1</v>
      </c>
      <c r="F179" s="157" t="s">
        <v>1356</v>
      </c>
      <c r="H179" s="158">
        <v>106.9</v>
      </c>
      <c r="I179" s="159"/>
      <c r="L179" s="155"/>
      <c r="M179" s="160"/>
      <c r="T179" s="161"/>
      <c r="AT179" s="156" t="s">
        <v>150</v>
      </c>
      <c r="AU179" s="156" t="s">
        <v>87</v>
      </c>
      <c r="AV179" s="13" t="s">
        <v>87</v>
      </c>
      <c r="AW179" s="13" t="s">
        <v>33</v>
      </c>
      <c r="AX179" s="13" t="s">
        <v>85</v>
      </c>
      <c r="AY179" s="156" t="s">
        <v>136</v>
      </c>
    </row>
    <row r="180" spans="2:65" s="11" customFormat="1" ht="22.95" customHeight="1">
      <c r="B180" s="120"/>
      <c r="D180" s="121" t="s">
        <v>76</v>
      </c>
      <c r="E180" s="130" t="s">
        <v>159</v>
      </c>
      <c r="F180" s="130" t="s">
        <v>1357</v>
      </c>
      <c r="I180" s="123"/>
      <c r="J180" s="131">
        <f>BK180</f>
        <v>0</v>
      </c>
      <c r="L180" s="120"/>
      <c r="M180" s="125"/>
      <c r="P180" s="126">
        <f>SUM(P181:P190)</f>
        <v>0</v>
      </c>
      <c r="R180" s="126">
        <f>SUM(R181:R190)</f>
        <v>0</v>
      </c>
      <c r="T180" s="127">
        <f>SUM(T181:T190)</f>
        <v>0</v>
      </c>
      <c r="AR180" s="121" t="s">
        <v>85</v>
      </c>
      <c r="AT180" s="128" t="s">
        <v>76</v>
      </c>
      <c r="AU180" s="128" t="s">
        <v>85</v>
      </c>
      <c r="AY180" s="121" t="s">
        <v>136</v>
      </c>
      <c r="BK180" s="129">
        <f>SUM(BK181:BK190)</f>
        <v>0</v>
      </c>
    </row>
    <row r="181" spans="2:65" s="1" customFormat="1" ht="16.5" customHeight="1">
      <c r="B181" s="32"/>
      <c r="C181" s="132" t="s">
        <v>217</v>
      </c>
      <c r="D181" s="132" t="s">
        <v>142</v>
      </c>
      <c r="E181" s="133" t="s">
        <v>1358</v>
      </c>
      <c r="F181" s="134" t="s">
        <v>1359</v>
      </c>
      <c r="G181" s="135" t="s">
        <v>309</v>
      </c>
      <c r="H181" s="136">
        <v>4.8040000000000003</v>
      </c>
      <c r="I181" s="137"/>
      <c r="J181" s="138">
        <f>ROUND(I181*H181,2)</f>
        <v>0</v>
      </c>
      <c r="K181" s="134" t="s">
        <v>146</v>
      </c>
      <c r="L181" s="32"/>
      <c r="M181" s="139" t="s">
        <v>1</v>
      </c>
      <c r="N181" s="140" t="s">
        <v>42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135</v>
      </c>
      <c r="AT181" s="143" t="s">
        <v>142</v>
      </c>
      <c r="AU181" s="143" t="s">
        <v>87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85</v>
      </c>
      <c r="BK181" s="144">
        <f>ROUND(I181*H181,2)</f>
        <v>0</v>
      </c>
      <c r="BL181" s="17" t="s">
        <v>135</v>
      </c>
      <c r="BM181" s="143" t="s">
        <v>1360</v>
      </c>
    </row>
    <row r="182" spans="2:65" s="1" customFormat="1">
      <c r="B182" s="32"/>
      <c r="D182" s="145" t="s">
        <v>149</v>
      </c>
      <c r="F182" s="146" t="s">
        <v>1361</v>
      </c>
      <c r="I182" s="147"/>
      <c r="L182" s="32"/>
      <c r="M182" s="148"/>
      <c r="T182" s="56"/>
      <c r="AT182" s="17" t="s">
        <v>149</v>
      </c>
      <c r="AU182" s="17" t="s">
        <v>87</v>
      </c>
    </row>
    <row r="183" spans="2:65" s="12" customFormat="1">
      <c r="B183" s="149"/>
      <c r="D183" s="145" t="s">
        <v>150</v>
      </c>
      <c r="E183" s="150" t="s">
        <v>1</v>
      </c>
      <c r="F183" s="151" t="s">
        <v>1362</v>
      </c>
      <c r="H183" s="150" t="s">
        <v>1</v>
      </c>
      <c r="I183" s="152"/>
      <c r="L183" s="149"/>
      <c r="M183" s="153"/>
      <c r="T183" s="154"/>
      <c r="AT183" s="150" t="s">
        <v>150</v>
      </c>
      <c r="AU183" s="150" t="s">
        <v>87</v>
      </c>
      <c r="AV183" s="12" t="s">
        <v>85</v>
      </c>
      <c r="AW183" s="12" t="s">
        <v>33</v>
      </c>
      <c r="AX183" s="12" t="s">
        <v>77</v>
      </c>
      <c r="AY183" s="150" t="s">
        <v>136</v>
      </c>
    </row>
    <row r="184" spans="2:65" s="13" customFormat="1">
      <c r="B184" s="155"/>
      <c r="D184" s="145" t="s">
        <v>150</v>
      </c>
      <c r="E184" s="156" t="s">
        <v>1</v>
      </c>
      <c r="F184" s="157" t="s">
        <v>1363</v>
      </c>
      <c r="H184" s="158">
        <v>4.8040000000000003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77</v>
      </c>
      <c r="AY184" s="156" t="s">
        <v>136</v>
      </c>
    </row>
    <row r="185" spans="2:65" s="12" customFormat="1">
      <c r="B185" s="149"/>
      <c r="D185" s="145" t="s">
        <v>150</v>
      </c>
      <c r="E185" s="150" t="s">
        <v>1</v>
      </c>
      <c r="F185" s="151" t="s">
        <v>1364</v>
      </c>
      <c r="H185" s="150" t="s">
        <v>1</v>
      </c>
      <c r="I185" s="152"/>
      <c r="L185" s="149"/>
      <c r="M185" s="153"/>
      <c r="T185" s="154"/>
      <c r="AT185" s="150" t="s">
        <v>150</v>
      </c>
      <c r="AU185" s="150" t="s">
        <v>87</v>
      </c>
      <c r="AV185" s="12" t="s">
        <v>85</v>
      </c>
      <c r="AW185" s="12" t="s">
        <v>33</v>
      </c>
      <c r="AX185" s="12" t="s">
        <v>77</v>
      </c>
      <c r="AY185" s="150" t="s">
        <v>136</v>
      </c>
    </row>
    <row r="186" spans="2:65" s="12" customFormat="1">
      <c r="B186" s="149"/>
      <c r="D186" s="145" t="s">
        <v>150</v>
      </c>
      <c r="E186" s="150" t="s">
        <v>1</v>
      </c>
      <c r="F186" s="151" t="s">
        <v>1365</v>
      </c>
      <c r="H186" s="150" t="s">
        <v>1</v>
      </c>
      <c r="I186" s="152"/>
      <c r="L186" s="149"/>
      <c r="M186" s="153"/>
      <c r="T186" s="154"/>
      <c r="AT186" s="150" t="s">
        <v>150</v>
      </c>
      <c r="AU186" s="150" t="s">
        <v>87</v>
      </c>
      <c r="AV186" s="12" t="s">
        <v>85</v>
      </c>
      <c r="AW186" s="12" t="s">
        <v>33</v>
      </c>
      <c r="AX186" s="12" t="s">
        <v>77</v>
      </c>
      <c r="AY186" s="150" t="s">
        <v>136</v>
      </c>
    </row>
    <row r="187" spans="2:65" s="14" customFormat="1">
      <c r="B187" s="165"/>
      <c r="D187" s="145" t="s">
        <v>150</v>
      </c>
      <c r="E187" s="166" t="s">
        <v>1</v>
      </c>
      <c r="F187" s="167" t="s">
        <v>277</v>
      </c>
      <c r="H187" s="168">
        <v>4.8040000000000003</v>
      </c>
      <c r="I187" s="169"/>
      <c r="L187" s="165"/>
      <c r="M187" s="170"/>
      <c r="T187" s="171"/>
      <c r="AT187" s="166" t="s">
        <v>150</v>
      </c>
      <c r="AU187" s="166" t="s">
        <v>87</v>
      </c>
      <c r="AV187" s="14" t="s">
        <v>135</v>
      </c>
      <c r="AW187" s="14" t="s">
        <v>33</v>
      </c>
      <c r="AX187" s="14" t="s">
        <v>85</v>
      </c>
      <c r="AY187" s="166" t="s">
        <v>136</v>
      </c>
    </row>
    <row r="188" spans="2:65" s="1" customFormat="1" ht="16.5" customHeight="1">
      <c r="B188" s="32"/>
      <c r="C188" s="132" t="s">
        <v>224</v>
      </c>
      <c r="D188" s="132" t="s">
        <v>142</v>
      </c>
      <c r="E188" s="133" t="s">
        <v>1366</v>
      </c>
      <c r="F188" s="134" t="s">
        <v>1367</v>
      </c>
      <c r="G188" s="135" t="s">
        <v>285</v>
      </c>
      <c r="H188" s="136">
        <v>110.5</v>
      </c>
      <c r="I188" s="137"/>
      <c r="J188" s="138">
        <f>ROUND(I188*H188,2)</f>
        <v>0</v>
      </c>
      <c r="K188" s="134" t="s">
        <v>146</v>
      </c>
      <c r="L188" s="32"/>
      <c r="M188" s="139" t="s">
        <v>1</v>
      </c>
      <c r="N188" s="140" t="s">
        <v>42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135</v>
      </c>
      <c r="AT188" s="143" t="s">
        <v>142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135</v>
      </c>
      <c r="BM188" s="143" t="s">
        <v>1368</v>
      </c>
    </row>
    <row r="189" spans="2:65" s="1" customFormat="1">
      <c r="B189" s="32"/>
      <c r="D189" s="145" t="s">
        <v>149</v>
      </c>
      <c r="F189" s="146" t="s">
        <v>1369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1370</v>
      </c>
      <c r="H190" s="158">
        <v>110.5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85</v>
      </c>
      <c r="AY190" s="156" t="s">
        <v>136</v>
      </c>
    </row>
    <row r="191" spans="2:65" s="11" customFormat="1" ht="22.95" customHeight="1">
      <c r="B191" s="120"/>
      <c r="D191" s="121" t="s">
        <v>76</v>
      </c>
      <c r="E191" s="130" t="s">
        <v>135</v>
      </c>
      <c r="F191" s="130" t="s">
        <v>552</v>
      </c>
      <c r="I191" s="123"/>
      <c r="J191" s="131">
        <f>BK191</f>
        <v>0</v>
      </c>
      <c r="L191" s="120"/>
      <c r="M191" s="125"/>
      <c r="P191" s="126">
        <f>SUM(P192:P209)</f>
        <v>0</v>
      </c>
      <c r="R191" s="126">
        <f>SUM(R192:R209)</f>
        <v>2.7094</v>
      </c>
      <c r="T191" s="127">
        <f>SUM(T192:T209)</f>
        <v>0</v>
      </c>
      <c r="AR191" s="121" t="s">
        <v>85</v>
      </c>
      <c r="AT191" s="128" t="s">
        <v>76</v>
      </c>
      <c r="AU191" s="128" t="s">
        <v>85</v>
      </c>
      <c r="AY191" s="121" t="s">
        <v>136</v>
      </c>
      <c r="BK191" s="129">
        <f>SUM(BK192:BK209)</f>
        <v>0</v>
      </c>
    </row>
    <row r="192" spans="2:65" s="1" customFormat="1" ht="16.5" customHeight="1">
      <c r="B192" s="32"/>
      <c r="C192" s="132" t="s">
        <v>231</v>
      </c>
      <c r="D192" s="132" t="s">
        <v>142</v>
      </c>
      <c r="E192" s="133" t="s">
        <v>1092</v>
      </c>
      <c r="F192" s="134" t="s">
        <v>1093</v>
      </c>
      <c r="G192" s="135" t="s">
        <v>309</v>
      </c>
      <c r="H192" s="136">
        <v>16.574999999999999</v>
      </c>
      <c r="I192" s="137"/>
      <c r="J192" s="138">
        <f>ROUND(I192*H192,2)</f>
        <v>0</v>
      </c>
      <c r="K192" s="134" t="s">
        <v>146</v>
      </c>
      <c r="L192" s="32"/>
      <c r="M192" s="139" t="s">
        <v>1</v>
      </c>
      <c r="N192" s="140" t="s">
        <v>42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135</v>
      </c>
      <c r="AT192" s="143" t="s">
        <v>142</v>
      </c>
      <c r="AU192" s="143" t="s">
        <v>87</v>
      </c>
      <c r="AY192" s="17" t="s">
        <v>136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85</v>
      </c>
      <c r="BK192" s="144">
        <f>ROUND(I192*H192,2)</f>
        <v>0</v>
      </c>
      <c r="BL192" s="17" t="s">
        <v>135</v>
      </c>
      <c r="BM192" s="143" t="s">
        <v>1371</v>
      </c>
    </row>
    <row r="193" spans="2:65" s="1" customFormat="1">
      <c r="B193" s="32"/>
      <c r="D193" s="145" t="s">
        <v>149</v>
      </c>
      <c r="F193" s="146" t="s">
        <v>1095</v>
      </c>
      <c r="I193" s="147"/>
      <c r="L193" s="32"/>
      <c r="M193" s="148"/>
      <c r="T193" s="56"/>
      <c r="AT193" s="17" t="s">
        <v>149</v>
      </c>
      <c r="AU193" s="17" t="s">
        <v>87</v>
      </c>
    </row>
    <row r="194" spans="2:65" s="12" customFormat="1">
      <c r="B194" s="149"/>
      <c r="D194" s="145" t="s">
        <v>150</v>
      </c>
      <c r="E194" s="150" t="s">
        <v>1</v>
      </c>
      <c r="F194" s="151" t="s">
        <v>1096</v>
      </c>
      <c r="H194" s="150" t="s">
        <v>1</v>
      </c>
      <c r="I194" s="152"/>
      <c r="L194" s="149"/>
      <c r="M194" s="153"/>
      <c r="T194" s="154"/>
      <c r="AT194" s="150" t="s">
        <v>150</v>
      </c>
      <c r="AU194" s="150" t="s">
        <v>87</v>
      </c>
      <c r="AV194" s="12" t="s">
        <v>85</v>
      </c>
      <c r="AW194" s="12" t="s">
        <v>33</v>
      </c>
      <c r="AX194" s="12" t="s">
        <v>77</v>
      </c>
      <c r="AY194" s="150" t="s">
        <v>136</v>
      </c>
    </row>
    <row r="195" spans="2:65" s="12" customFormat="1">
      <c r="B195" s="149"/>
      <c r="D195" s="145" t="s">
        <v>150</v>
      </c>
      <c r="E195" s="150" t="s">
        <v>1</v>
      </c>
      <c r="F195" s="151" t="s">
        <v>1097</v>
      </c>
      <c r="H195" s="150" t="s">
        <v>1</v>
      </c>
      <c r="I195" s="152"/>
      <c r="L195" s="149"/>
      <c r="M195" s="153"/>
      <c r="T195" s="154"/>
      <c r="AT195" s="150" t="s">
        <v>150</v>
      </c>
      <c r="AU195" s="150" t="s">
        <v>87</v>
      </c>
      <c r="AV195" s="12" t="s">
        <v>85</v>
      </c>
      <c r="AW195" s="12" t="s">
        <v>33</v>
      </c>
      <c r="AX195" s="12" t="s">
        <v>77</v>
      </c>
      <c r="AY195" s="150" t="s">
        <v>136</v>
      </c>
    </row>
    <row r="196" spans="2:65" s="13" customFormat="1">
      <c r="B196" s="155"/>
      <c r="D196" s="145" t="s">
        <v>150</v>
      </c>
      <c r="E196" s="156" t="s">
        <v>1</v>
      </c>
      <c r="F196" s="157" t="s">
        <v>1372</v>
      </c>
      <c r="H196" s="158">
        <v>16.574999999999999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85</v>
      </c>
      <c r="AY196" s="156" t="s">
        <v>136</v>
      </c>
    </row>
    <row r="197" spans="2:65" s="1" customFormat="1" ht="16.5" customHeight="1">
      <c r="B197" s="32"/>
      <c r="C197" s="132" t="s">
        <v>8</v>
      </c>
      <c r="D197" s="132" t="s">
        <v>142</v>
      </c>
      <c r="E197" s="133" t="s">
        <v>581</v>
      </c>
      <c r="F197" s="134" t="s">
        <v>582</v>
      </c>
      <c r="G197" s="135" t="s">
        <v>309</v>
      </c>
      <c r="H197" s="136">
        <v>10.67</v>
      </c>
      <c r="I197" s="137"/>
      <c r="J197" s="138">
        <f>ROUND(I197*H197,2)</f>
        <v>0</v>
      </c>
      <c r="K197" s="134" t="s">
        <v>146</v>
      </c>
      <c r="L197" s="32"/>
      <c r="M197" s="139" t="s">
        <v>1</v>
      </c>
      <c r="N197" s="140" t="s">
        <v>42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135</v>
      </c>
      <c r="AT197" s="143" t="s">
        <v>142</v>
      </c>
      <c r="AU197" s="143" t="s">
        <v>87</v>
      </c>
      <c r="AY197" s="17" t="s">
        <v>136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85</v>
      </c>
      <c r="BK197" s="144">
        <f>ROUND(I197*H197,2)</f>
        <v>0</v>
      </c>
      <c r="BL197" s="17" t="s">
        <v>135</v>
      </c>
      <c r="BM197" s="143" t="s">
        <v>1373</v>
      </c>
    </row>
    <row r="198" spans="2:65" s="1" customFormat="1">
      <c r="B198" s="32"/>
      <c r="D198" s="145" t="s">
        <v>149</v>
      </c>
      <c r="F198" s="146" t="s">
        <v>584</v>
      </c>
      <c r="I198" s="147"/>
      <c r="L198" s="32"/>
      <c r="M198" s="148"/>
      <c r="T198" s="56"/>
      <c r="AT198" s="17" t="s">
        <v>149</v>
      </c>
      <c r="AU198" s="17" t="s">
        <v>87</v>
      </c>
    </row>
    <row r="199" spans="2:65" s="12" customFormat="1">
      <c r="B199" s="149"/>
      <c r="D199" s="145" t="s">
        <v>150</v>
      </c>
      <c r="E199" s="150" t="s">
        <v>1</v>
      </c>
      <c r="F199" s="151" t="s">
        <v>1374</v>
      </c>
      <c r="H199" s="150" t="s">
        <v>1</v>
      </c>
      <c r="I199" s="152"/>
      <c r="L199" s="149"/>
      <c r="M199" s="153"/>
      <c r="T199" s="154"/>
      <c r="AT199" s="150" t="s">
        <v>150</v>
      </c>
      <c r="AU199" s="150" t="s">
        <v>87</v>
      </c>
      <c r="AV199" s="12" t="s">
        <v>85</v>
      </c>
      <c r="AW199" s="12" t="s">
        <v>33</v>
      </c>
      <c r="AX199" s="12" t="s">
        <v>77</v>
      </c>
      <c r="AY199" s="150" t="s">
        <v>136</v>
      </c>
    </row>
    <row r="200" spans="2:65" s="13" customFormat="1">
      <c r="B200" s="155"/>
      <c r="D200" s="145" t="s">
        <v>150</v>
      </c>
      <c r="E200" s="156" t="s">
        <v>1</v>
      </c>
      <c r="F200" s="157" t="s">
        <v>1375</v>
      </c>
      <c r="H200" s="158">
        <v>10.67</v>
      </c>
      <c r="I200" s="159"/>
      <c r="L200" s="155"/>
      <c r="M200" s="160"/>
      <c r="T200" s="161"/>
      <c r="AT200" s="156" t="s">
        <v>150</v>
      </c>
      <c r="AU200" s="156" t="s">
        <v>87</v>
      </c>
      <c r="AV200" s="13" t="s">
        <v>87</v>
      </c>
      <c r="AW200" s="13" t="s">
        <v>33</v>
      </c>
      <c r="AX200" s="13" t="s">
        <v>85</v>
      </c>
      <c r="AY200" s="156" t="s">
        <v>136</v>
      </c>
    </row>
    <row r="201" spans="2:65" s="1" customFormat="1" ht="16.5" customHeight="1">
      <c r="B201" s="32"/>
      <c r="C201" s="132" t="s">
        <v>339</v>
      </c>
      <c r="D201" s="132" t="s">
        <v>142</v>
      </c>
      <c r="E201" s="133" t="s">
        <v>1376</v>
      </c>
      <c r="F201" s="134" t="s">
        <v>1377</v>
      </c>
      <c r="G201" s="135" t="s">
        <v>604</v>
      </c>
      <c r="H201" s="136">
        <v>10</v>
      </c>
      <c r="I201" s="137"/>
      <c r="J201" s="138">
        <f>ROUND(I201*H201,2)</f>
        <v>0</v>
      </c>
      <c r="K201" s="134" t="s">
        <v>146</v>
      </c>
      <c r="L201" s="32"/>
      <c r="M201" s="139" t="s">
        <v>1</v>
      </c>
      <c r="N201" s="140" t="s">
        <v>42</v>
      </c>
      <c r="P201" s="141">
        <f>O201*H201</f>
        <v>0</v>
      </c>
      <c r="Q201" s="141">
        <v>0.22394</v>
      </c>
      <c r="R201" s="141">
        <f>Q201*H201</f>
        <v>2.2393999999999998</v>
      </c>
      <c r="S201" s="141">
        <v>0</v>
      </c>
      <c r="T201" s="142">
        <f>S201*H201</f>
        <v>0</v>
      </c>
      <c r="AR201" s="143" t="s">
        <v>135</v>
      </c>
      <c r="AT201" s="143" t="s">
        <v>142</v>
      </c>
      <c r="AU201" s="143" t="s">
        <v>87</v>
      </c>
      <c r="AY201" s="17" t="s">
        <v>136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85</v>
      </c>
      <c r="BK201" s="144">
        <f>ROUND(I201*H201,2)</f>
        <v>0</v>
      </c>
      <c r="BL201" s="17" t="s">
        <v>135</v>
      </c>
      <c r="BM201" s="143" t="s">
        <v>1378</v>
      </c>
    </row>
    <row r="202" spans="2:65" s="1" customFormat="1">
      <c r="B202" s="32"/>
      <c r="D202" s="145" t="s">
        <v>149</v>
      </c>
      <c r="F202" s="146" t="s">
        <v>1379</v>
      </c>
      <c r="I202" s="147"/>
      <c r="L202" s="32"/>
      <c r="M202" s="148"/>
      <c r="T202" s="56"/>
      <c r="AT202" s="17" t="s">
        <v>149</v>
      </c>
      <c r="AU202" s="17" t="s">
        <v>87</v>
      </c>
    </row>
    <row r="203" spans="2:65" s="13" customFormat="1">
      <c r="B203" s="155"/>
      <c r="D203" s="145" t="s">
        <v>150</v>
      </c>
      <c r="E203" s="156" t="s">
        <v>1</v>
      </c>
      <c r="F203" s="157" t="s">
        <v>1380</v>
      </c>
      <c r="H203" s="158">
        <v>10</v>
      </c>
      <c r="I203" s="159"/>
      <c r="L203" s="155"/>
      <c r="M203" s="160"/>
      <c r="T203" s="161"/>
      <c r="AT203" s="156" t="s">
        <v>150</v>
      </c>
      <c r="AU203" s="156" t="s">
        <v>87</v>
      </c>
      <c r="AV203" s="13" t="s">
        <v>87</v>
      </c>
      <c r="AW203" s="13" t="s">
        <v>33</v>
      </c>
      <c r="AX203" s="13" t="s">
        <v>85</v>
      </c>
      <c r="AY203" s="156" t="s">
        <v>136</v>
      </c>
    </row>
    <row r="204" spans="2:65" s="1" customFormat="1" ht="16.5" customHeight="1">
      <c r="B204" s="32"/>
      <c r="C204" s="172" t="s">
        <v>346</v>
      </c>
      <c r="D204" s="172" t="s">
        <v>420</v>
      </c>
      <c r="E204" s="173" t="s">
        <v>1381</v>
      </c>
      <c r="F204" s="174" t="s">
        <v>1382</v>
      </c>
      <c r="G204" s="175" t="s">
        <v>604</v>
      </c>
      <c r="H204" s="176">
        <v>5</v>
      </c>
      <c r="I204" s="177"/>
      <c r="J204" s="178">
        <f>ROUND(I204*H204,2)</f>
        <v>0</v>
      </c>
      <c r="K204" s="174" t="s">
        <v>146</v>
      </c>
      <c r="L204" s="179"/>
      <c r="M204" s="180" t="s">
        <v>1</v>
      </c>
      <c r="N204" s="181" t="s">
        <v>42</v>
      </c>
      <c r="P204" s="141">
        <f>O204*H204</f>
        <v>0</v>
      </c>
      <c r="Q204" s="141">
        <v>4.1000000000000002E-2</v>
      </c>
      <c r="R204" s="141">
        <f>Q204*H204</f>
        <v>0.20500000000000002</v>
      </c>
      <c r="S204" s="141">
        <v>0</v>
      </c>
      <c r="T204" s="142">
        <f>S204*H204</f>
        <v>0</v>
      </c>
      <c r="AR204" s="143" t="s">
        <v>189</v>
      </c>
      <c r="AT204" s="143" t="s">
        <v>420</v>
      </c>
      <c r="AU204" s="143" t="s">
        <v>87</v>
      </c>
      <c r="AY204" s="17" t="s">
        <v>136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85</v>
      </c>
      <c r="BK204" s="144">
        <f>ROUND(I204*H204,2)</f>
        <v>0</v>
      </c>
      <c r="BL204" s="17" t="s">
        <v>135</v>
      </c>
      <c r="BM204" s="143" t="s">
        <v>1383</v>
      </c>
    </row>
    <row r="205" spans="2:65" s="1" customFormat="1">
      <c r="B205" s="32"/>
      <c r="D205" s="145" t="s">
        <v>149</v>
      </c>
      <c r="F205" s="146" t="s">
        <v>1382</v>
      </c>
      <c r="I205" s="147"/>
      <c r="L205" s="32"/>
      <c r="M205" s="148"/>
      <c r="T205" s="56"/>
      <c r="AT205" s="17" t="s">
        <v>149</v>
      </c>
      <c r="AU205" s="17" t="s">
        <v>87</v>
      </c>
    </row>
    <row r="206" spans="2:65" s="13" customFormat="1">
      <c r="B206" s="155"/>
      <c r="D206" s="145" t="s">
        <v>150</v>
      </c>
      <c r="E206" s="156" t="s">
        <v>1</v>
      </c>
      <c r="F206" s="157" t="s">
        <v>1384</v>
      </c>
      <c r="H206" s="158">
        <v>5</v>
      </c>
      <c r="I206" s="159"/>
      <c r="L206" s="155"/>
      <c r="M206" s="160"/>
      <c r="T206" s="161"/>
      <c r="AT206" s="156" t="s">
        <v>150</v>
      </c>
      <c r="AU206" s="156" t="s">
        <v>87</v>
      </c>
      <c r="AV206" s="13" t="s">
        <v>87</v>
      </c>
      <c r="AW206" s="13" t="s">
        <v>33</v>
      </c>
      <c r="AX206" s="13" t="s">
        <v>85</v>
      </c>
      <c r="AY206" s="156" t="s">
        <v>136</v>
      </c>
    </row>
    <row r="207" spans="2:65" s="1" customFormat="1" ht="16.5" customHeight="1">
      <c r="B207" s="32"/>
      <c r="C207" s="172" t="s">
        <v>353</v>
      </c>
      <c r="D207" s="172" t="s">
        <v>420</v>
      </c>
      <c r="E207" s="173" t="s">
        <v>1385</v>
      </c>
      <c r="F207" s="174" t="s">
        <v>1386</v>
      </c>
      <c r="G207" s="175" t="s">
        <v>604</v>
      </c>
      <c r="H207" s="176">
        <v>5</v>
      </c>
      <c r="I207" s="177"/>
      <c r="J207" s="178">
        <f>ROUND(I207*H207,2)</f>
        <v>0</v>
      </c>
      <c r="K207" s="174" t="s">
        <v>146</v>
      </c>
      <c r="L207" s="179"/>
      <c r="M207" s="180" t="s">
        <v>1</v>
      </c>
      <c r="N207" s="181" t="s">
        <v>42</v>
      </c>
      <c r="P207" s="141">
        <f>O207*H207</f>
        <v>0</v>
      </c>
      <c r="Q207" s="141">
        <v>5.2999999999999999E-2</v>
      </c>
      <c r="R207" s="141">
        <f>Q207*H207</f>
        <v>0.26500000000000001</v>
      </c>
      <c r="S207" s="141">
        <v>0</v>
      </c>
      <c r="T207" s="142">
        <f>S207*H207</f>
        <v>0</v>
      </c>
      <c r="AR207" s="143" t="s">
        <v>189</v>
      </c>
      <c r="AT207" s="143" t="s">
        <v>420</v>
      </c>
      <c r="AU207" s="143" t="s">
        <v>87</v>
      </c>
      <c r="AY207" s="17" t="s">
        <v>136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85</v>
      </c>
      <c r="BK207" s="144">
        <f>ROUND(I207*H207,2)</f>
        <v>0</v>
      </c>
      <c r="BL207" s="17" t="s">
        <v>135</v>
      </c>
      <c r="BM207" s="143" t="s">
        <v>1387</v>
      </c>
    </row>
    <row r="208" spans="2:65" s="1" customFormat="1">
      <c r="B208" s="32"/>
      <c r="D208" s="145" t="s">
        <v>149</v>
      </c>
      <c r="F208" s="146" t="s">
        <v>1386</v>
      </c>
      <c r="I208" s="147"/>
      <c r="L208" s="32"/>
      <c r="M208" s="148"/>
      <c r="T208" s="56"/>
      <c r="AT208" s="17" t="s">
        <v>149</v>
      </c>
      <c r="AU208" s="17" t="s">
        <v>87</v>
      </c>
    </row>
    <row r="209" spans="2:65" s="13" customFormat="1">
      <c r="B209" s="155"/>
      <c r="D209" s="145" t="s">
        <v>150</v>
      </c>
      <c r="E209" s="156" t="s">
        <v>1</v>
      </c>
      <c r="F209" s="157" t="s">
        <v>1384</v>
      </c>
      <c r="H209" s="158">
        <v>5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1" customFormat="1" ht="22.95" customHeight="1">
      <c r="B210" s="120"/>
      <c r="D210" s="121" t="s">
        <v>76</v>
      </c>
      <c r="E210" s="130" t="s">
        <v>189</v>
      </c>
      <c r="F210" s="130" t="s">
        <v>740</v>
      </c>
      <c r="I210" s="123"/>
      <c r="J210" s="131">
        <f>BK210</f>
        <v>0</v>
      </c>
      <c r="L210" s="120"/>
      <c r="M210" s="125"/>
      <c r="P210" s="126">
        <f>SUM(P211:P283)</f>
        <v>0</v>
      </c>
      <c r="R210" s="126">
        <f>SUM(R211:R283)</f>
        <v>22.059064040000003</v>
      </c>
      <c r="T210" s="127">
        <f>SUM(T211:T283)</f>
        <v>0</v>
      </c>
      <c r="AR210" s="121" t="s">
        <v>85</v>
      </c>
      <c r="AT210" s="128" t="s">
        <v>76</v>
      </c>
      <c r="AU210" s="128" t="s">
        <v>85</v>
      </c>
      <c r="AY210" s="121" t="s">
        <v>136</v>
      </c>
      <c r="BK210" s="129">
        <f>SUM(BK211:BK283)</f>
        <v>0</v>
      </c>
    </row>
    <row r="211" spans="2:65" s="1" customFormat="1" ht="16.5" customHeight="1">
      <c r="B211" s="32"/>
      <c r="C211" s="132" t="s">
        <v>359</v>
      </c>
      <c r="D211" s="132" t="s">
        <v>142</v>
      </c>
      <c r="E211" s="133" t="s">
        <v>1388</v>
      </c>
      <c r="F211" s="134" t="s">
        <v>1389</v>
      </c>
      <c r="G211" s="135" t="s">
        <v>285</v>
      </c>
      <c r="H211" s="136">
        <v>105.1</v>
      </c>
      <c r="I211" s="137"/>
      <c r="J211" s="138">
        <f>ROUND(I211*H211,2)</f>
        <v>0</v>
      </c>
      <c r="K211" s="134" t="s">
        <v>146</v>
      </c>
      <c r="L211" s="32"/>
      <c r="M211" s="139" t="s">
        <v>1</v>
      </c>
      <c r="N211" s="140" t="s">
        <v>42</v>
      </c>
      <c r="P211" s="141">
        <f>O211*H211</f>
        <v>0</v>
      </c>
      <c r="Q211" s="141">
        <v>2.0000000000000002E-5</v>
      </c>
      <c r="R211" s="141">
        <f>Q211*H211</f>
        <v>2.1020000000000001E-3</v>
      </c>
      <c r="S211" s="141">
        <v>0</v>
      </c>
      <c r="T211" s="142">
        <f>S211*H211</f>
        <v>0</v>
      </c>
      <c r="AR211" s="143" t="s">
        <v>135</v>
      </c>
      <c r="AT211" s="143" t="s">
        <v>142</v>
      </c>
      <c r="AU211" s="143" t="s">
        <v>87</v>
      </c>
      <c r="AY211" s="17" t="s">
        <v>136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85</v>
      </c>
      <c r="BK211" s="144">
        <f>ROUND(I211*H211,2)</f>
        <v>0</v>
      </c>
      <c r="BL211" s="17" t="s">
        <v>135</v>
      </c>
      <c r="BM211" s="143" t="s">
        <v>1390</v>
      </c>
    </row>
    <row r="212" spans="2:65" s="1" customFormat="1">
      <c r="B212" s="32"/>
      <c r="D212" s="145" t="s">
        <v>149</v>
      </c>
      <c r="F212" s="146" t="s">
        <v>1391</v>
      </c>
      <c r="I212" s="147"/>
      <c r="L212" s="32"/>
      <c r="M212" s="148"/>
      <c r="T212" s="56"/>
      <c r="AT212" s="17" t="s">
        <v>149</v>
      </c>
      <c r="AU212" s="17" t="s">
        <v>87</v>
      </c>
    </row>
    <row r="213" spans="2:65" s="13" customFormat="1">
      <c r="B213" s="155"/>
      <c r="D213" s="145" t="s">
        <v>150</v>
      </c>
      <c r="E213" s="156" t="s">
        <v>1</v>
      </c>
      <c r="F213" s="157" t="s">
        <v>1392</v>
      </c>
      <c r="H213" s="158">
        <v>106.7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77</v>
      </c>
      <c r="AY213" s="156" t="s">
        <v>136</v>
      </c>
    </row>
    <row r="214" spans="2:65" s="13" customFormat="1">
      <c r="B214" s="155"/>
      <c r="D214" s="145" t="s">
        <v>150</v>
      </c>
      <c r="E214" s="156" t="s">
        <v>1</v>
      </c>
      <c r="F214" s="157" t="s">
        <v>1393</v>
      </c>
      <c r="H214" s="158">
        <v>-1.6</v>
      </c>
      <c r="I214" s="159"/>
      <c r="L214" s="155"/>
      <c r="M214" s="160"/>
      <c r="T214" s="161"/>
      <c r="AT214" s="156" t="s">
        <v>150</v>
      </c>
      <c r="AU214" s="156" t="s">
        <v>87</v>
      </c>
      <c r="AV214" s="13" t="s">
        <v>87</v>
      </c>
      <c r="AW214" s="13" t="s">
        <v>33</v>
      </c>
      <c r="AX214" s="13" t="s">
        <v>77</v>
      </c>
      <c r="AY214" s="156" t="s">
        <v>136</v>
      </c>
    </row>
    <row r="215" spans="2:65" s="14" customFormat="1">
      <c r="B215" s="165"/>
      <c r="D215" s="145" t="s">
        <v>150</v>
      </c>
      <c r="E215" s="166" t="s">
        <v>1</v>
      </c>
      <c r="F215" s="167" t="s">
        <v>277</v>
      </c>
      <c r="H215" s="168">
        <v>105.1</v>
      </c>
      <c r="I215" s="169"/>
      <c r="L215" s="165"/>
      <c r="M215" s="170"/>
      <c r="T215" s="171"/>
      <c r="AT215" s="166" t="s">
        <v>150</v>
      </c>
      <c r="AU215" s="166" t="s">
        <v>87</v>
      </c>
      <c r="AV215" s="14" t="s">
        <v>135</v>
      </c>
      <c r="AW215" s="14" t="s">
        <v>33</v>
      </c>
      <c r="AX215" s="14" t="s">
        <v>85</v>
      </c>
      <c r="AY215" s="166" t="s">
        <v>136</v>
      </c>
    </row>
    <row r="216" spans="2:65" s="1" customFormat="1" ht="16.5" customHeight="1">
      <c r="B216" s="32"/>
      <c r="C216" s="172" t="s">
        <v>368</v>
      </c>
      <c r="D216" s="172" t="s">
        <v>420</v>
      </c>
      <c r="E216" s="173" t="s">
        <v>1394</v>
      </c>
      <c r="F216" s="174" t="s">
        <v>1395</v>
      </c>
      <c r="G216" s="175" t="s">
        <v>285</v>
      </c>
      <c r="H216" s="176">
        <v>106.67700000000001</v>
      </c>
      <c r="I216" s="177"/>
      <c r="J216" s="178">
        <f>ROUND(I216*H216,2)</f>
        <v>0</v>
      </c>
      <c r="K216" s="174" t="s">
        <v>146</v>
      </c>
      <c r="L216" s="179"/>
      <c r="M216" s="180" t="s">
        <v>1</v>
      </c>
      <c r="N216" s="181" t="s">
        <v>42</v>
      </c>
      <c r="P216" s="141">
        <f>O216*H216</f>
        <v>0</v>
      </c>
      <c r="Q216" s="141">
        <v>1.052E-2</v>
      </c>
      <c r="R216" s="141">
        <f>Q216*H216</f>
        <v>1.1222420400000002</v>
      </c>
      <c r="S216" s="141">
        <v>0</v>
      </c>
      <c r="T216" s="142">
        <f>S216*H216</f>
        <v>0</v>
      </c>
      <c r="AR216" s="143" t="s">
        <v>189</v>
      </c>
      <c r="AT216" s="143" t="s">
        <v>420</v>
      </c>
      <c r="AU216" s="143" t="s">
        <v>87</v>
      </c>
      <c r="AY216" s="17" t="s">
        <v>136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85</v>
      </c>
      <c r="BK216" s="144">
        <f>ROUND(I216*H216,2)</f>
        <v>0</v>
      </c>
      <c r="BL216" s="17" t="s">
        <v>135</v>
      </c>
      <c r="BM216" s="143" t="s">
        <v>1396</v>
      </c>
    </row>
    <row r="217" spans="2:65" s="1" customFormat="1">
      <c r="B217" s="32"/>
      <c r="D217" s="145" t="s">
        <v>149</v>
      </c>
      <c r="F217" s="146" t="s">
        <v>1395</v>
      </c>
      <c r="I217" s="147"/>
      <c r="L217" s="32"/>
      <c r="M217" s="148"/>
      <c r="T217" s="56"/>
      <c r="AT217" s="17" t="s">
        <v>149</v>
      </c>
      <c r="AU217" s="17" t="s">
        <v>87</v>
      </c>
    </row>
    <row r="218" spans="2:65" s="13" customFormat="1">
      <c r="B218" s="155"/>
      <c r="D218" s="145" t="s">
        <v>150</v>
      </c>
      <c r="E218" s="156" t="s">
        <v>1</v>
      </c>
      <c r="F218" s="157" t="s">
        <v>1397</v>
      </c>
      <c r="H218" s="158">
        <v>105.1</v>
      </c>
      <c r="I218" s="159"/>
      <c r="L218" s="155"/>
      <c r="M218" s="160"/>
      <c r="T218" s="161"/>
      <c r="AT218" s="156" t="s">
        <v>150</v>
      </c>
      <c r="AU218" s="156" t="s">
        <v>87</v>
      </c>
      <c r="AV218" s="13" t="s">
        <v>87</v>
      </c>
      <c r="AW218" s="13" t="s">
        <v>33</v>
      </c>
      <c r="AX218" s="13" t="s">
        <v>85</v>
      </c>
      <c r="AY218" s="156" t="s">
        <v>136</v>
      </c>
    </row>
    <row r="219" spans="2:65" s="12" customFormat="1">
      <c r="B219" s="149"/>
      <c r="D219" s="145" t="s">
        <v>150</v>
      </c>
      <c r="E219" s="150" t="s">
        <v>1</v>
      </c>
      <c r="F219" s="151" t="s">
        <v>1185</v>
      </c>
      <c r="H219" s="150" t="s">
        <v>1</v>
      </c>
      <c r="I219" s="152"/>
      <c r="L219" s="149"/>
      <c r="M219" s="153"/>
      <c r="T219" s="154"/>
      <c r="AT219" s="150" t="s">
        <v>150</v>
      </c>
      <c r="AU219" s="150" t="s">
        <v>87</v>
      </c>
      <c r="AV219" s="12" t="s">
        <v>85</v>
      </c>
      <c r="AW219" s="12" t="s">
        <v>33</v>
      </c>
      <c r="AX219" s="12" t="s">
        <v>77</v>
      </c>
      <c r="AY219" s="150" t="s">
        <v>136</v>
      </c>
    </row>
    <row r="220" spans="2:65" s="13" customFormat="1">
      <c r="B220" s="155"/>
      <c r="D220" s="145" t="s">
        <v>150</v>
      </c>
      <c r="F220" s="157" t="s">
        <v>1398</v>
      </c>
      <c r="H220" s="158">
        <v>106.67700000000001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4</v>
      </c>
      <c r="AX220" s="13" t="s">
        <v>85</v>
      </c>
      <c r="AY220" s="156" t="s">
        <v>136</v>
      </c>
    </row>
    <row r="221" spans="2:65" s="1" customFormat="1" ht="21.75" customHeight="1">
      <c r="B221" s="32"/>
      <c r="C221" s="132" t="s">
        <v>7</v>
      </c>
      <c r="D221" s="132" t="s">
        <v>142</v>
      </c>
      <c r="E221" s="133" t="s">
        <v>1399</v>
      </c>
      <c r="F221" s="134" t="s">
        <v>1400</v>
      </c>
      <c r="G221" s="135" t="s">
        <v>604</v>
      </c>
      <c r="H221" s="136">
        <v>5</v>
      </c>
      <c r="I221" s="137"/>
      <c r="J221" s="138">
        <f>ROUND(I221*H221,2)</f>
        <v>0</v>
      </c>
      <c r="K221" s="134" t="s">
        <v>146</v>
      </c>
      <c r="L221" s="32"/>
      <c r="M221" s="139" t="s">
        <v>1</v>
      </c>
      <c r="N221" s="140" t="s">
        <v>42</v>
      </c>
      <c r="P221" s="141">
        <f>O221*H221</f>
        <v>0</v>
      </c>
      <c r="Q221" s="141">
        <v>2.0000000000000002E-5</v>
      </c>
      <c r="R221" s="141">
        <f>Q221*H221</f>
        <v>1E-4</v>
      </c>
      <c r="S221" s="141">
        <v>0</v>
      </c>
      <c r="T221" s="142">
        <f>S221*H221</f>
        <v>0</v>
      </c>
      <c r="AR221" s="143" t="s">
        <v>135</v>
      </c>
      <c r="AT221" s="143" t="s">
        <v>142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135</v>
      </c>
      <c r="BM221" s="143" t="s">
        <v>1401</v>
      </c>
    </row>
    <row r="222" spans="2:65" s="1" customFormat="1" ht="19.2">
      <c r="B222" s="32"/>
      <c r="D222" s="145" t="s">
        <v>149</v>
      </c>
      <c r="F222" s="146" t="s">
        <v>1402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3" customFormat="1">
      <c r="B223" s="155"/>
      <c r="D223" s="145" t="s">
        <v>150</v>
      </c>
      <c r="E223" s="156" t="s">
        <v>1</v>
      </c>
      <c r="F223" s="157" t="s">
        <v>1403</v>
      </c>
      <c r="H223" s="158">
        <v>5</v>
      </c>
      <c r="I223" s="159"/>
      <c r="L223" s="155"/>
      <c r="M223" s="160"/>
      <c r="T223" s="161"/>
      <c r="AT223" s="156" t="s">
        <v>150</v>
      </c>
      <c r="AU223" s="156" t="s">
        <v>87</v>
      </c>
      <c r="AV223" s="13" t="s">
        <v>87</v>
      </c>
      <c r="AW223" s="13" t="s">
        <v>33</v>
      </c>
      <c r="AX223" s="13" t="s">
        <v>85</v>
      </c>
      <c r="AY223" s="156" t="s">
        <v>136</v>
      </c>
    </row>
    <row r="224" spans="2:65" s="1" customFormat="1" ht="16.5" customHeight="1">
      <c r="B224" s="32"/>
      <c r="C224" s="172" t="s">
        <v>380</v>
      </c>
      <c r="D224" s="172" t="s">
        <v>420</v>
      </c>
      <c r="E224" s="173" t="s">
        <v>1404</v>
      </c>
      <c r="F224" s="174" t="s">
        <v>1405</v>
      </c>
      <c r="G224" s="175" t="s">
        <v>604</v>
      </c>
      <c r="H224" s="176">
        <v>5</v>
      </c>
      <c r="I224" s="177"/>
      <c r="J224" s="178">
        <f>ROUND(I224*H224,2)</f>
        <v>0</v>
      </c>
      <c r="K224" s="174" t="s">
        <v>146</v>
      </c>
      <c r="L224" s="179"/>
      <c r="M224" s="180" t="s">
        <v>1</v>
      </c>
      <c r="N224" s="181" t="s">
        <v>42</v>
      </c>
      <c r="P224" s="141">
        <f>O224*H224</f>
        <v>0</v>
      </c>
      <c r="Q224" s="141">
        <v>4.1999999999999997E-3</v>
      </c>
      <c r="R224" s="141">
        <f>Q224*H224</f>
        <v>2.0999999999999998E-2</v>
      </c>
      <c r="S224" s="141">
        <v>0</v>
      </c>
      <c r="T224" s="142">
        <f>S224*H224</f>
        <v>0</v>
      </c>
      <c r="AR224" s="143" t="s">
        <v>189</v>
      </c>
      <c r="AT224" s="143" t="s">
        <v>420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135</v>
      </c>
      <c r="BM224" s="143" t="s">
        <v>1406</v>
      </c>
    </row>
    <row r="225" spans="2:65" s="1" customFormat="1">
      <c r="B225" s="32"/>
      <c r="D225" s="145" t="s">
        <v>149</v>
      </c>
      <c r="F225" s="146" t="s">
        <v>1405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3" customFormat="1">
      <c r="B226" s="155"/>
      <c r="D226" s="145" t="s">
        <v>150</v>
      </c>
      <c r="E226" s="156" t="s">
        <v>1</v>
      </c>
      <c r="F226" s="157" t="s">
        <v>1407</v>
      </c>
      <c r="H226" s="158">
        <v>5</v>
      </c>
      <c r="I226" s="159"/>
      <c r="L226" s="155"/>
      <c r="M226" s="160"/>
      <c r="T226" s="161"/>
      <c r="AT226" s="156" t="s">
        <v>150</v>
      </c>
      <c r="AU226" s="156" t="s">
        <v>87</v>
      </c>
      <c r="AV226" s="13" t="s">
        <v>87</v>
      </c>
      <c r="AW226" s="13" t="s">
        <v>33</v>
      </c>
      <c r="AX226" s="13" t="s">
        <v>85</v>
      </c>
      <c r="AY226" s="156" t="s">
        <v>136</v>
      </c>
    </row>
    <row r="227" spans="2:65" s="1" customFormat="1" ht="16.5" customHeight="1">
      <c r="B227" s="32"/>
      <c r="C227" s="132" t="s">
        <v>392</v>
      </c>
      <c r="D227" s="132" t="s">
        <v>142</v>
      </c>
      <c r="E227" s="133" t="s">
        <v>1408</v>
      </c>
      <c r="F227" s="134" t="s">
        <v>1409</v>
      </c>
      <c r="G227" s="135" t="s">
        <v>1410</v>
      </c>
      <c r="H227" s="136">
        <v>4</v>
      </c>
      <c r="I227" s="137"/>
      <c r="J227" s="138">
        <f>ROUND(I227*H227,2)</f>
        <v>0</v>
      </c>
      <c r="K227" s="134" t="s">
        <v>146</v>
      </c>
      <c r="L227" s="32"/>
      <c r="M227" s="139" t="s">
        <v>1</v>
      </c>
      <c r="N227" s="140" t="s">
        <v>42</v>
      </c>
      <c r="P227" s="141">
        <f>O227*H227</f>
        <v>0</v>
      </c>
      <c r="Q227" s="141">
        <v>3.1E-4</v>
      </c>
      <c r="R227" s="141">
        <f>Q227*H227</f>
        <v>1.24E-3</v>
      </c>
      <c r="S227" s="141">
        <v>0</v>
      </c>
      <c r="T227" s="142">
        <f>S227*H227</f>
        <v>0</v>
      </c>
      <c r="AR227" s="143" t="s">
        <v>135</v>
      </c>
      <c r="AT227" s="143" t="s">
        <v>142</v>
      </c>
      <c r="AU227" s="143" t="s">
        <v>87</v>
      </c>
      <c r="AY227" s="17" t="s">
        <v>136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85</v>
      </c>
      <c r="BK227" s="144">
        <f>ROUND(I227*H227,2)</f>
        <v>0</v>
      </c>
      <c r="BL227" s="17" t="s">
        <v>135</v>
      </c>
      <c r="BM227" s="143" t="s">
        <v>1411</v>
      </c>
    </row>
    <row r="228" spans="2:65" s="1" customFormat="1">
      <c r="B228" s="32"/>
      <c r="D228" s="145" t="s">
        <v>149</v>
      </c>
      <c r="F228" s="146" t="s">
        <v>1412</v>
      </c>
      <c r="I228" s="147"/>
      <c r="L228" s="32"/>
      <c r="M228" s="148"/>
      <c r="T228" s="56"/>
      <c r="AT228" s="17" t="s">
        <v>149</v>
      </c>
      <c r="AU228" s="17" t="s">
        <v>87</v>
      </c>
    </row>
    <row r="229" spans="2:65" s="13" customFormat="1">
      <c r="B229" s="155"/>
      <c r="D229" s="145" t="s">
        <v>150</v>
      </c>
      <c r="E229" s="156" t="s">
        <v>1</v>
      </c>
      <c r="F229" s="157" t="s">
        <v>1413</v>
      </c>
      <c r="H229" s="158">
        <v>4</v>
      </c>
      <c r="I229" s="159"/>
      <c r="L229" s="155"/>
      <c r="M229" s="160"/>
      <c r="T229" s="161"/>
      <c r="AT229" s="156" t="s">
        <v>150</v>
      </c>
      <c r="AU229" s="156" t="s">
        <v>87</v>
      </c>
      <c r="AV229" s="13" t="s">
        <v>87</v>
      </c>
      <c r="AW229" s="13" t="s">
        <v>33</v>
      </c>
      <c r="AX229" s="13" t="s">
        <v>85</v>
      </c>
      <c r="AY229" s="156" t="s">
        <v>136</v>
      </c>
    </row>
    <row r="230" spans="2:65" s="1" customFormat="1" ht="16.5" customHeight="1">
      <c r="B230" s="32"/>
      <c r="C230" s="132" t="s">
        <v>398</v>
      </c>
      <c r="D230" s="132" t="s">
        <v>142</v>
      </c>
      <c r="E230" s="133" t="s">
        <v>1414</v>
      </c>
      <c r="F230" s="134" t="s">
        <v>1415</v>
      </c>
      <c r="G230" s="135" t="s">
        <v>604</v>
      </c>
      <c r="H230" s="136">
        <v>1</v>
      </c>
      <c r="I230" s="137"/>
      <c r="J230" s="138">
        <f>ROUND(I230*H230,2)</f>
        <v>0</v>
      </c>
      <c r="K230" s="134" t="s">
        <v>146</v>
      </c>
      <c r="L230" s="32"/>
      <c r="M230" s="139" t="s">
        <v>1</v>
      </c>
      <c r="N230" s="140" t="s">
        <v>42</v>
      </c>
      <c r="P230" s="141">
        <f>O230*H230</f>
        <v>0</v>
      </c>
      <c r="Q230" s="141">
        <v>1.7210399999999999</v>
      </c>
      <c r="R230" s="141">
        <f>Q230*H230</f>
        <v>1.7210399999999999</v>
      </c>
      <c r="S230" s="141">
        <v>0</v>
      </c>
      <c r="T230" s="142">
        <f>S230*H230</f>
        <v>0</v>
      </c>
      <c r="AR230" s="143" t="s">
        <v>135</v>
      </c>
      <c r="AT230" s="143" t="s">
        <v>142</v>
      </c>
      <c r="AU230" s="143" t="s">
        <v>87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85</v>
      </c>
      <c r="BK230" s="144">
        <f>ROUND(I230*H230,2)</f>
        <v>0</v>
      </c>
      <c r="BL230" s="17" t="s">
        <v>135</v>
      </c>
      <c r="BM230" s="143" t="s">
        <v>1416</v>
      </c>
    </row>
    <row r="231" spans="2:65" s="1" customFormat="1" ht="19.2">
      <c r="B231" s="32"/>
      <c r="D231" s="145" t="s">
        <v>149</v>
      </c>
      <c r="F231" s="146" t="s">
        <v>1417</v>
      </c>
      <c r="I231" s="147"/>
      <c r="L231" s="32"/>
      <c r="M231" s="148"/>
      <c r="T231" s="56"/>
      <c r="AT231" s="17" t="s">
        <v>149</v>
      </c>
      <c r="AU231" s="17" t="s">
        <v>87</v>
      </c>
    </row>
    <row r="232" spans="2:65" s="13" customFormat="1">
      <c r="B232" s="155"/>
      <c r="D232" s="145" t="s">
        <v>150</v>
      </c>
      <c r="E232" s="156" t="s">
        <v>1</v>
      </c>
      <c r="F232" s="157" t="s">
        <v>1418</v>
      </c>
      <c r="H232" s="158">
        <v>1</v>
      </c>
      <c r="I232" s="159"/>
      <c r="L232" s="155"/>
      <c r="M232" s="160"/>
      <c r="T232" s="161"/>
      <c r="AT232" s="156" t="s">
        <v>150</v>
      </c>
      <c r="AU232" s="156" t="s">
        <v>87</v>
      </c>
      <c r="AV232" s="13" t="s">
        <v>87</v>
      </c>
      <c r="AW232" s="13" t="s">
        <v>33</v>
      </c>
      <c r="AX232" s="13" t="s">
        <v>85</v>
      </c>
      <c r="AY232" s="156" t="s">
        <v>136</v>
      </c>
    </row>
    <row r="233" spans="2:65" s="12" customFormat="1">
      <c r="B233" s="149"/>
      <c r="D233" s="145" t="s">
        <v>150</v>
      </c>
      <c r="E233" s="150" t="s">
        <v>1</v>
      </c>
      <c r="F233" s="151" t="s">
        <v>1419</v>
      </c>
      <c r="H233" s="150" t="s">
        <v>1</v>
      </c>
      <c r="I233" s="152"/>
      <c r="L233" s="149"/>
      <c r="M233" s="153"/>
      <c r="T233" s="154"/>
      <c r="AT233" s="150" t="s">
        <v>150</v>
      </c>
      <c r="AU233" s="150" t="s">
        <v>87</v>
      </c>
      <c r="AV233" s="12" t="s">
        <v>85</v>
      </c>
      <c r="AW233" s="12" t="s">
        <v>33</v>
      </c>
      <c r="AX233" s="12" t="s">
        <v>77</v>
      </c>
      <c r="AY233" s="150" t="s">
        <v>136</v>
      </c>
    </row>
    <row r="234" spans="2:65" s="1" customFormat="1" ht="21.75" customHeight="1">
      <c r="B234" s="32"/>
      <c r="C234" s="132" t="s">
        <v>405</v>
      </c>
      <c r="D234" s="132" t="s">
        <v>142</v>
      </c>
      <c r="E234" s="133" t="s">
        <v>1420</v>
      </c>
      <c r="F234" s="134" t="s">
        <v>1421</v>
      </c>
      <c r="G234" s="135" t="s">
        <v>604</v>
      </c>
      <c r="H234" s="136">
        <v>3</v>
      </c>
      <c r="I234" s="137"/>
      <c r="J234" s="138">
        <f>ROUND(I234*H234,2)</f>
        <v>0</v>
      </c>
      <c r="K234" s="134" t="s">
        <v>146</v>
      </c>
      <c r="L234" s="32"/>
      <c r="M234" s="139" t="s">
        <v>1</v>
      </c>
      <c r="N234" s="140" t="s">
        <v>42</v>
      </c>
      <c r="P234" s="141">
        <f>O234*H234</f>
        <v>0</v>
      </c>
      <c r="Q234" s="141">
        <v>2.1167600000000002</v>
      </c>
      <c r="R234" s="141">
        <f>Q234*H234</f>
        <v>6.3502800000000006</v>
      </c>
      <c r="S234" s="141">
        <v>0</v>
      </c>
      <c r="T234" s="142">
        <f>S234*H234</f>
        <v>0</v>
      </c>
      <c r="AR234" s="143" t="s">
        <v>135</v>
      </c>
      <c r="AT234" s="143" t="s">
        <v>142</v>
      </c>
      <c r="AU234" s="143" t="s">
        <v>87</v>
      </c>
      <c r="AY234" s="17" t="s">
        <v>136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85</v>
      </c>
      <c r="BK234" s="144">
        <f>ROUND(I234*H234,2)</f>
        <v>0</v>
      </c>
      <c r="BL234" s="17" t="s">
        <v>135</v>
      </c>
      <c r="BM234" s="143" t="s">
        <v>1422</v>
      </c>
    </row>
    <row r="235" spans="2:65" s="1" customFormat="1" ht="19.2">
      <c r="B235" s="32"/>
      <c r="D235" s="145" t="s">
        <v>149</v>
      </c>
      <c r="F235" s="146" t="s">
        <v>1423</v>
      </c>
      <c r="I235" s="147"/>
      <c r="L235" s="32"/>
      <c r="M235" s="148"/>
      <c r="T235" s="56"/>
      <c r="AT235" s="17" t="s">
        <v>149</v>
      </c>
      <c r="AU235" s="17" t="s">
        <v>87</v>
      </c>
    </row>
    <row r="236" spans="2:65" s="13" customFormat="1">
      <c r="B236" s="155"/>
      <c r="D236" s="145" t="s">
        <v>150</v>
      </c>
      <c r="E236" s="156" t="s">
        <v>1</v>
      </c>
      <c r="F236" s="157" t="s">
        <v>1424</v>
      </c>
      <c r="H236" s="158">
        <v>3</v>
      </c>
      <c r="I236" s="159"/>
      <c r="L236" s="155"/>
      <c r="M236" s="160"/>
      <c r="T236" s="161"/>
      <c r="AT236" s="156" t="s">
        <v>150</v>
      </c>
      <c r="AU236" s="156" t="s">
        <v>87</v>
      </c>
      <c r="AV236" s="13" t="s">
        <v>87</v>
      </c>
      <c r="AW236" s="13" t="s">
        <v>33</v>
      </c>
      <c r="AX236" s="13" t="s">
        <v>85</v>
      </c>
      <c r="AY236" s="156" t="s">
        <v>136</v>
      </c>
    </row>
    <row r="237" spans="2:65" s="1" customFormat="1" ht="16.5" customHeight="1">
      <c r="B237" s="32"/>
      <c r="C237" s="172" t="s">
        <v>412</v>
      </c>
      <c r="D237" s="172" t="s">
        <v>420</v>
      </c>
      <c r="E237" s="173" t="s">
        <v>1425</v>
      </c>
      <c r="F237" s="174" t="s">
        <v>1426</v>
      </c>
      <c r="G237" s="175" t="s">
        <v>604</v>
      </c>
      <c r="H237" s="176">
        <v>3</v>
      </c>
      <c r="I237" s="177"/>
      <c r="J237" s="178">
        <f>ROUND(I237*H237,2)</f>
        <v>0</v>
      </c>
      <c r="K237" s="174" t="s">
        <v>146</v>
      </c>
      <c r="L237" s="179"/>
      <c r="M237" s="180" t="s">
        <v>1</v>
      </c>
      <c r="N237" s="181" t="s">
        <v>42</v>
      </c>
      <c r="P237" s="141">
        <f>O237*H237</f>
        <v>0</v>
      </c>
      <c r="Q237" s="141">
        <v>1.6140000000000001</v>
      </c>
      <c r="R237" s="141">
        <f>Q237*H237</f>
        <v>4.8420000000000005</v>
      </c>
      <c r="S237" s="141">
        <v>0</v>
      </c>
      <c r="T237" s="142">
        <f>S237*H237</f>
        <v>0</v>
      </c>
      <c r="AR237" s="143" t="s">
        <v>189</v>
      </c>
      <c r="AT237" s="143" t="s">
        <v>420</v>
      </c>
      <c r="AU237" s="143" t="s">
        <v>87</v>
      </c>
      <c r="AY237" s="17" t="s">
        <v>136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85</v>
      </c>
      <c r="BK237" s="144">
        <f>ROUND(I237*H237,2)</f>
        <v>0</v>
      </c>
      <c r="BL237" s="17" t="s">
        <v>135</v>
      </c>
      <c r="BM237" s="143" t="s">
        <v>1427</v>
      </c>
    </row>
    <row r="238" spans="2:65" s="1" customFormat="1">
      <c r="B238" s="32"/>
      <c r="D238" s="145" t="s">
        <v>149</v>
      </c>
      <c r="F238" s="146" t="s">
        <v>1426</v>
      </c>
      <c r="I238" s="147"/>
      <c r="L238" s="32"/>
      <c r="M238" s="148"/>
      <c r="T238" s="56"/>
      <c r="AT238" s="17" t="s">
        <v>149</v>
      </c>
      <c r="AU238" s="17" t="s">
        <v>87</v>
      </c>
    </row>
    <row r="239" spans="2:65" s="12" customFormat="1">
      <c r="B239" s="149"/>
      <c r="D239" s="145" t="s">
        <v>150</v>
      </c>
      <c r="E239" s="150" t="s">
        <v>1</v>
      </c>
      <c r="F239" s="151" t="s">
        <v>1428</v>
      </c>
      <c r="H239" s="150" t="s">
        <v>1</v>
      </c>
      <c r="I239" s="152"/>
      <c r="L239" s="149"/>
      <c r="M239" s="153"/>
      <c r="T239" s="154"/>
      <c r="AT239" s="150" t="s">
        <v>150</v>
      </c>
      <c r="AU239" s="150" t="s">
        <v>87</v>
      </c>
      <c r="AV239" s="12" t="s">
        <v>85</v>
      </c>
      <c r="AW239" s="12" t="s">
        <v>33</v>
      </c>
      <c r="AX239" s="12" t="s">
        <v>77</v>
      </c>
      <c r="AY239" s="150" t="s">
        <v>136</v>
      </c>
    </row>
    <row r="240" spans="2:65" s="12" customFormat="1">
      <c r="B240" s="149"/>
      <c r="D240" s="145" t="s">
        <v>150</v>
      </c>
      <c r="E240" s="150" t="s">
        <v>1</v>
      </c>
      <c r="F240" s="151" t="s">
        <v>1429</v>
      </c>
      <c r="H240" s="150" t="s">
        <v>1</v>
      </c>
      <c r="I240" s="152"/>
      <c r="L240" s="149"/>
      <c r="M240" s="153"/>
      <c r="T240" s="154"/>
      <c r="AT240" s="150" t="s">
        <v>150</v>
      </c>
      <c r="AU240" s="150" t="s">
        <v>87</v>
      </c>
      <c r="AV240" s="12" t="s">
        <v>85</v>
      </c>
      <c r="AW240" s="12" t="s">
        <v>33</v>
      </c>
      <c r="AX240" s="12" t="s">
        <v>77</v>
      </c>
      <c r="AY240" s="150" t="s">
        <v>136</v>
      </c>
    </row>
    <row r="241" spans="2:65" s="13" customFormat="1">
      <c r="B241" s="155"/>
      <c r="D241" s="145" t="s">
        <v>150</v>
      </c>
      <c r="E241" s="156" t="s">
        <v>1</v>
      </c>
      <c r="F241" s="157" t="s">
        <v>1430</v>
      </c>
      <c r="H241" s="158">
        <v>3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" customFormat="1" ht="16.5" customHeight="1">
      <c r="B242" s="32"/>
      <c r="C242" s="172" t="s">
        <v>419</v>
      </c>
      <c r="D242" s="172" t="s">
        <v>420</v>
      </c>
      <c r="E242" s="173" t="s">
        <v>1431</v>
      </c>
      <c r="F242" s="174" t="s">
        <v>1432</v>
      </c>
      <c r="G242" s="175" t="s">
        <v>604</v>
      </c>
      <c r="H242" s="176">
        <v>1</v>
      </c>
      <c r="I242" s="177"/>
      <c r="J242" s="178">
        <f>ROUND(I242*H242,2)</f>
        <v>0</v>
      </c>
      <c r="K242" s="174" t="s">
        <v>146</v>
      </c>
      <c r="L242" s="179"/>
      <c r="M242" s="180" t="s">
        <v>1</v>
      </c>
      <c r="N242" s="181" t="s">
        <v>42</v>
      </c>
      <c r="P242" s="141">
        <f>O242*H242</f>
        <v>0</v>
      </c>
      <c r="Q242" s="141">
        <v>0.26200000000000001</v>
      </c>
      <c r="R242" s="141">
        <f>Q242*H242</f>
        <v>0.26200000000000001</v>
      </c>
      <c r="S242" s="141">
        <v>0</v>
      </c>
      <c r="T242" s="142">
        <f>S242*H242</f>
        <v>0</v>
      </c>
      <c r="AR242" s="143" t="s">
        <v>189</v>
      </c>
      <c r="AT242" s="143" t="s">
        <v>420</v>
      </c>
      <c r="AU242" s="143" t="s">
        <v>87</v>
      </c>
      <c r="AY242" s="17" t="s">
        <v>136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85</v>
      </c>
      <c r="BK242" s="144">
        <f>ROUND(I242*H242,2)</f>
        <v>0</v>
      </c>
      <c r="BL242" s="17" t="s">
        <v>135</v>
      </c>
      <c r="BM242" s="143" t="s">
        <v>1433</v>
      </c>
    </row>
    <row r="243" spans="2:65" s="1" customFormat="1">
      <c r="B243" s="32"/>
      <c r="D243" s="145" t="s">
        <v>149</v>
      </c>
      <c r="F243" s="146" t="s">
        <v>1432</v>
      </c>
      <c r="I243" s="147"/>
      <c r="L243" s="32"/>
      <c r="M243" s="148"/>
      <c r="T243" s="56"/>
      <c r="AT243" s="17" t="s">
        <v>149</v>
      </c>
      <c r="AU243" s="17" t="s">
        <v>87</v>
      </c>
    </row>
    <row r="244" spans="2:65" s="13" customFormat="1">
      <c r="B244" s="155"/>
      <c r="D244" s="145" t="s">
        <v>150</v>
      </c>
      <c r="E244" s="156" t="s">
        <v>1</v>
      </c>
      <c r="F244" s="157" t="s">
        <v>1434</v>
      </c>
      <c r="H244" s="158">
        <v>1</v>
      </c>
      <c r="I244" s="159"/>
      <c r="L244" s="155"/>
      <c r="M244" s="160"/>
      <c r="T244" s="161"/>
      <c r="AT244" s="156" t="s">
        <v>150</v>
      </c>
      <c r="AU244" s="156" t="s">
        <v>87</v>
      </c>
      <c r="AV244" s="13" t="s">
        <v>87</v>
      </c>
      <c r="AW244" s="13" t="s">
        <v>33</v>
      </c>
      <c r="AX244" s="13" t="s">
        <v>85</v>
      </c>
      <c r="AY244" s="156" t="s">
        <v>136</v>
      </c>
    </row>
    <row r="245" spans="2:65" s="1" customFormat="1" ht="16.5" customHeight="1">
      <c r="B245" s="32"/>
      <c r="C245" s="172" t="s">
        <v>427</v>
      </c>
      <c r="D245" s="172" t="s">
        <v>420</v>
      </c>
      <c r="E245" s="173" t="s">
        <v>1435</v>
      </c>
      <c r="F245" s="174" t="s">
        <v>1436</v>
      </c>
      <c r="G245" s="175" t="s">
        <v>604</v>
      </c>
      <c r="H245" s="176">
        <v>1</v>
      </c>
      <c r="I245" s="177"/>
      <c r="J245" s="178">
        <f>ROUND(I245*H245,2)</f>
        <v>0</v>
      </c>
      <c r="K245" s="174" t="s">
        <v>146</v>
      </c>
      <c r="L245" s="179"/>
      <c r="M245" s="180" t="s">
        <v>1</v>
      </c>
      <c r="N245" s="181" t="s">
        <v>42</v>
      </c>
      <c r="P245" s="141">
        <f>O245*H245</f>
        <v>0</v>
      </c>
      <c r="Q245" s="141">
        <v>0.52600000000000002</v>
      </c>
      <c r="R245" s="141">
        <f>Q245*H245</f>
        <v>0.52600000000000002</v>
      </c>
      <c r="S245" s="141">
        <v>0</v>
      </c>
      <c r="T245" s="142">
        <f>S245*H245</f>
        <v>0</v>
      </c>
      <c r="AR245" s="143" t="s">
        <v>189</v>
      </c>
      <c r="AT245" s="143" t="s">
        <v>420</v>
      </c>
      <c r="AU245" s="143" t="s">
        <v>87</v>
      </c>
      <c r="AY245" s="17" t="s">
        <v>136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85</v>
      </c>
      <c r="BK245" s="144">
        <f>ROUND(I245*H245,2)</f>
        <v>0</v>
      </c>
      <c r="BL245" s="17" t="s">
        <v>135</v>
      </c>
      <c r="BM245" s="143" t="s">
        <v>1437</v>
      </c>
    </row>
    <row r="246" spans="2:65" s="1" customFormat="1">
      <c r="B246" s="32"/>
      <c r="D246" s="145" t="s">
        <v>149</v>
      </c>
      <c r="F246" s="146" t="s">
        <v>1436</v>
      </c>
      <c r="I246" s="147"/>
      <c r="L246" s="32"/>
      <c r="M246" s="148"/>
      <c r="T246" s="56"/>
      <c r="AT246" s="17" t="s">
        <v>149</v>
      </c>
      <c r="AU246" s="17" t="s">
        <v>87</v>
      </c>
    </row>
    <row r="247" spans="2:65" s="13" customFormat="1">
      <c r="B247" s="155"/>
      <c r="D247" s="145" t="s">
        <v>150</v>
      </c>
      <c r="E247" s="156" t="s">
        <v>1</v>
      </c>
      <c r="F247" s="157" t="s">
        <v>1434</v>
      </c>
      <c r="H247" s="158">
        <v>1</v>
      </c>
      <c r="I247" s="159"/>
      <c r="L247" s="155"/>
      <c r="M247" s="160"/>
      <c r="T247" s="161"/>
      <c r="AT247" s="156" t="s">
        <v>150</v>
      </c>
      <c r="AU247" s="156" t="s">
        <v>87</v>
      </c>
      <c r="AV247" s="13" t="s">
        <v>87</v>
      </c>
      <c r="AW247" s="13" t="s">
        <v>33</v>
      </c>
      <c r="AX247" s="13" t="s">
        <v>85</v>
      </c>
      <c r="AY247" s="156" t="s">
        <v>136</v>
      </c>
    </row>
    <row r="248" spans="2:65" s="1" customFormat="1" ht="16.5" customHeight="1">
      <c r="B248" s="32"/>
      <c r="C248" s="172" t="s">
        <v>444</v>
      </c>
      <c r="D248" s="172" t="s">
        <v>420</v>
      </c>
      <c r="E248" s="173" t="s">
        <v>1438</v>
      </c>
      <c r="F248" s="174" t="s">
        <v>1439</v>
      </c>
      <c r="G248" s="175" t="s">
        <v>604</v>
      </c>
      <c r="H248" s="176">
        <v>3</v>
      </c>
      <c r="I248" s="177"/>
      <c r="J248" s="178">
        <f>ROUND(I248*H248,2)</f>
        <v>0</v>
      </c>
      <c r="K248" s="174" t="s">
        <v>146</v>
      </c>
      <c r="L248" s="179"/>
      <c r="M248" s="180" t="s">
        <v>1</v>
      </c>
      <c r="N248" s="181" t="s">
        <v>42</v>
      </c>
      <c r="P248" s="141">
        <f>O248*H248</f>
        <v>0</v>
      </c>
      <c r="Q248" s="141">
        <v>1.054</v>
      </c>
      <c r="R248" s="141">
        <f>Q248*H248</f>
        <v>3.1619999999999999</v>
      </c>
      <c r="S248" s="141">
        <v>0</v>
      </c>
      <c r="T248" s="142">
        <f>S248*H248</f>
        <v>0</v>
      </c>
      <c r="AR248" s="143" t="s">
        <v>189</v>
      </c>
      <c r="AT248" s="143" t="s">
        <v>420</v>
      </c>
      <c r="AU248" s="143" t="s">
        <v>87</v>
      </c>
      <c r="AY248" s="17" t="s">
        <v>136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85</v>
      </c>
      <c r="BK248" s="144">
        <f>ROUND(I248*H248,2)</f>
        <v>0</v>
      </c>
      <c r="BL248" s="17" t="s">
        <v>135</v>
      </c>
      <c r="BM248" s="143" t="s">
        <v>1440</v>
      </c>
    </row>
    <row r="249" spans="2:65" s="1" customFormat="1">
      <c r="B249" s="32"/>
      <c r="D249" s="145" t="s">
        <v>149</v>
      </c>
      <c r="F249" s="146" t="s">
        <v>1439</v>
      </c>
      <c r="I249" s="147"/>
      <c r="L249" s="32"/>
      <c r="M249" s="148"/>
      <c r="T249" s="56"/>
      <c r="AT249" s="17" t="s">
        <v>149</v>
      </c>
      <c r="AU249" s="17" t="s">
        <v>87</v>
      </c>
    </row>
    <row r="250" spans="2:65" s="13" customFormat="1">
      <c r="B250" s="155"/>
      <c r="D250" s="145" t="s">
        <v>150</v>
      </c>
      <c r="E250" s="156" t="s">
        <v>1</v>
      </c>
      <c r="F250" s="157" t="s">
        <v>1430</v>
      </c>
      <c r="H250" s="158">
        <v>3</v>
      </c>
      <c r="I250" s="159"/>
      <c r="L250" s="155"/>
      <c r="M250" s="160"/>
      <c r="T250" s="161"/>
      <c r="AT250" s="156" t="s">
        <v>150</v>
      </c>
      <c r="AU250" s="156" t="s">
        <v>87</v>
      </c>
      <c r="AV250" s="13" t="s">
        <v>87</v>
      </c>
      <c r="AW250" s="13" t="s">
        <v>33</v>
      </c>
      <c r="AX250" s="13" t="s">
        <v>85</v>
      </c>
      <c r="AY250" s="156" t="s">
        <v>136</v>
      </c>
    </row>
    <row r="251" spans="2:65" s="1" customFormat="1" ht="16.5" customHeight="1">
      <c r="B251" s="32"/>
      <c r="C251" s="172" t="s">
        <v>458</v>
      </c>
      <c r="D251" s="172" t="s">
        <v>420</v>
      </c>
      <c r="E251" s="173" t="s">
        <v>1441</v>
      </c>
      <c r="F251" s="174" t="s">
        <v>1442</v>
      </c>
      <c r="G251" s="175" t="s">
        <v>604</v>
      </c>
      <c r="H251" s="176">
        <v>4</v>
      </c>
      <c r="I251" s="177"/>
      <c r="J251" s="178">
        <f>ROUND(I251*H251,2)</f>
        <v>0</v>
      </c>
      <c r="K251" s="174" t="s">
        <v>146</v>
      </c>
      <c r="L251" s="179"/>
      <c r="M251" s="180" t="s">
        <v>1</v>
      </c>
      <c r="N251" s="181" t="s">
        <v>42</v>
      </c>
      <c r="P251" s="141">
        <f>O251*H251</f>
        <v>0</v>
      </c>
      <c r="Q251" s="141">
        <v>0.56999999999999995</v>
      </c>
      <c r="R251" s="141">
        <f>Q251*H251</f>
        <v>2.2799999999999998</v>
      </c>
      <c r="S251" s="141">
        <v>0</v>
      </c>
      <c r="T251" s="142">
        <f>S251*H251</f>
        <v>0</v>
      </c>
      <c r="AR251" s="143" t="s">
        <v>189</v>
      </c>
      <c r="AT251" s="143" t="s">
        <v>420</v>
      </c>
      <c r="AU251" s="143" t="s">
        <v>87</v>
      </c>
      <c r="AY251" s="17" t="s">
        <v>136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85</v>
      </c>
      <c r="BK251" s="144">
        <f>ROUND(I251*H251,2)</f>
        <v>0</v>
      </c>
      <c r="BL251" s="17" t="s">
        <v>135</v>
      </c>
      <c r="BM251" s="143" t="s">
        <v>1443</v>
      </c>
    </row>
    <row r="252" spans="2:65" s="1" customFormat="1">
      <c r="B252" s="32"/>
      <c r="D252" s="145" t="s">
        <v>149</v>
      </c>
      <c r="F252" s="146" t="s">
        <v>1442</v>
      </c>
      <c r="I252" s="147"/>
      <c r="L252" s="32"/>
      <c r="M252" s="148"/>
      <c r="T252" s="56"/>
      <c r="AT252" s="17" t="s">
        <v>149</v>
      </c>
      <c r="AU252" s="17" t="s">
        <v>87</v>
      </c>
    </row>
    <row r="253" spans="2:65" s="13" customFormat="1">
      <c r="B253" s="155"/>
      <c r="D253" s="145" t="s">
        <v>150</v>
      </c>
      <c r="E253" s="156" t="s">
        <v>1</v>
      </c>
      <c r="F253" s="157" t="s">
        <v>1444</v>
      </c>
      <c r="H253" s="158">
        <v>4</v>
      </c>
      <c r="I253" s="159"/>
      <c r="L253" s="155"/>
      <c r="M253" s="160"/>
      <c r="T253" s="161"/>
      <c r="AT253" s="156" t="s">
        <v>150</v>
      </c>
      <c r="AU253" s="156" t="s">
        <v>87</v>
      </c>
      <c r="AV253" s="13" t="s">
        <v>87</v>
      </c>
      <c r="AW253" s="13" t="s">
        <v>33</v>
      </c>
      <c r="AX253" s="13" t="s">
        <v>85</v>
      </c>
      <c r="AY253" s="156" t="s">
        <v>136</v>
      </c>
    </row>
    <row r="254" spans="2:65" s="1" customFormat="1" ht="16.5" customHeight="1">
      <c r="B254" s="32"/>
      <c r="C254" s="132" t="s">
        <v>464</v>
      </c>
      <c r="D254" s="132" t="s">
        <v>142</v>
      </c>
      <c r="E254" s="133" t="s">
        <v>1445</v>
      </c>
      <c r="F254" s="134" t="s">
        <v>1446</v>
      </c>
      <c r="G254" s="135" t="s">
        <v>604</v>
      </c>
      <c r="H254" s="136">
        <v>1</v>
      </c>
      <c r="I254" s="137"/>
      <c r="J254" s="138">
        <f>ROUND(I254*H254,2)</f>
        <v>0</v>
      </c>
      <c r="K254" s="134" t="s">
        <v>146</v>
      </c>
      <c r="L254" s="32"/>
      <c r="M254" s="139" t="s">
        <v>1</v>
      </c>
      <c r="N254" s="140" t="s">
        <v>42</v>
      </c>
      <c r="P254" s="141">
        <f>O254*H254</f>
        <v>0</v>
      </c>
      <c r="Q254" s="141">
        <v>0.11337999999999999</v>
      </c>
      <c r="R254" s="141">
        <f>Q254*H254</f>
        <v>0.11337999999999999</v>
      </c>
      <c r="S254" s="141">
        <v>0</v>
      </c>
      <c r="T254" s="142">
        <f>S254*H254</f>
        <v>0</v>
      </c>
      <c r="AR254" s="143" t="s">
        <v>135</v>
      </c>
      <c r="AT254" s="143" t="s">
        <v>142</v>
      </c>
      <c r="AU254" s="143" t="s">
        <v>87</v>
      </c>
      <c r="AY254" s="17" t="s">
        <v>136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85</v>
      </c>
      <c r="BK254" s="144">
        <f>ROUND(I254*H254,2)</f>
        <v>0</v>
      </c>
      <c r="BL254" s="17" t="s">
        <v>135</v>
      </c>
      <c r="BM254" s="143" t="s">
        <v>1447</v>
      </c>
    </row>
    <row r="255" spans="2:65" s="1" customFormat="1" ht="19.2">
      <c r="B255" s="32"/>
      <c r="D255" s="145" t="s">
        <v>149</v>
      </c>
      <c r="F255" s="146" t="s">
        <v>1448</v>
      </c>
      <c r="I255" s="147"/>
      <c r="L255" s="32"/>
      <c r="M255" s="148"/>
      <c r="T255" s="56"/>
      <c r="AT255" s="17" t="s">
        <v>149</v>
      </c>
      <c r="AU255" s="17" t="s">
        <v>87</v>
      </c>
    </row>
    <row r="256" spans="2:65" s="12" customFormat="1">
      <c r="B256" s="149"/>
      <c r="D256" s="145" t="s">
        <v>150</v>
      </c>
      <c r="E256" s="150" t="s">
        <v>1</v>
      </c>
      <c r="F256" s="151" t="s">
        <v>1449</v>
      </c>
      <c r="H256" s="150" t="s">
        <v>1</v>
      </c>
      <c r="I256" s="152"/>
      <c r="L256" s="149"/>
      <c r="M256" s="153"/>
      <c r="T256" s="154"/>
      <c r="AT256" s="150" t="s">
        <v>150</v>
      </c>
      <c r="AU256" s="150" t="s">
        <v>87</v>
      </c>
      <c r="AV256" s="12" t="s">
        <v>85</v>
      </c>
      <c r="AW256" s="12" t="s">
        <v>33</v>
      </c>
      <c r="AX256" s="12" t="s">
        <v>77</v>
      </c>
      <c r="AY256" s="150" t="s">
        <v>136</v>
      </c>
    </row>
    <row r="257" spans="2:65" s="13" customFormat="1">
      <c r="B257" s="155"/>
      <c r="D257" s="145" t="s">
        <v>150</v>
      </c>
      <c r="E257" s="156" t="s">
        <v>1</v>
      </c>
      <c r="F257" s="157" t="s">
        <v>608</v>
      </c>
      <c r="H257" s="158">
        <v>1</v>
      </c>
      <c r="I257" s="159"/>
      <c r="L257" s="155"/>
      <c r="M257" s="160"/>
      <c r="T257" s="161"/>
      <c r="AT257" s="156" t="s">
        <v>150</v>
      </c>
      <c r="AU257" s="156" t="s">
        <v>87</v>
      </c>
      <c r="AV257" s="13" t="s">
        <v>87</v>
      </c>
      <c r="AW257" s="13" t="s">
        <v>33</v>
      </c>
      <c r="AX257" s="13" t="s">
        <v>85</v>
      </c>
      <c r="AY257" s="156" t="s">
        <v>136</v>
      </c>
    </row>
    <row r="258" spans="2:65" s="1" customFormat="1" ht="16.5" customHeight="1">
      <c r="B258" s="32"/>
      <c r="C258" s="132" t="s">
        <v>469</v>
      </c>
      <c r="D258" s="132" t="s">
        <v>142</v>
      </c>
      <c r="E258" s="133" t="s">
        <v>1450</v>
      </c>
      <c r="F258" s="134" t="s">
        <v>1451</v>
      </c>
      <c r="G258" s="135" t="s">
        <v>604</v>
      </c>
      <c r="H258" s="136">
        <v>1</v>
      </c>
      <c r="I258" s="137"/>
      <c r="J258" s="138">
        <f>ROUND(I258*H258,2)</f>
        <v>0</v>
      </c>
      <c r="K258" s="134" t="s">
        <v>146</v>
      </c>
      <c r="L258" s="32"/>
      <c r="M258" s="139" t="s">
        <v>1</v>
      </c>
      <c r="N258" s="140" t="s">
        <v>42</v>
      </c>
      <c r="P258" s="141">
        <f>O258*H258</f>
        <v>0</v>
      </c>
      <c r="Q258" s="141">
        <v>2.4240000000000001E-2</v>
      </c>
      <c r="R258" s="141">
        <f>Q258*H258</f>
        <v>2.4240000000000001E-2</v>
      </c>
      <c r="S258" s="141">
        <v>0</v>
      </c>
      <c r="T258" s="142">
        <f>S258*H258</f>
        <v>0</v>
      </c>
      <c r="AR258" s="143" t="s">
        <v>135</v>
      </c>
      <c r="AT258" s="143" t="s">
        <v>142</v>
      </c>
      <c r="AU258" s="143" t="s">
        <v>87</v>
      </c>
      <c r="AY258" s="17" t="s">
        <v>136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85</v>
      </c>
      <c r="BK258" s="144">
        <f>ROUND(I258*H258,2)</f>
        <v>0</v>
      </c>
      <c r="BL258" s="17" t="s">
        <v>135</v>
      </c>
      <c r="BM258" s="143" t="s">
        <v>1452</v>
      </c>
    </row>
    <row r="259" spans="2:65" s="1" customFormat="1">
      <c r="B259" s="32"/>
      <c r="D259" s="145" t="s">
        <v>149</v>
      </c>
      <c r="F259" s="146" t="s">
        <v>1453</v>
      </c>
      <c r="I259" s="147"/>
      <c r="L259" s="32"/>
      <c r="M259" s="148"/>
      <c r="T259" s="56"/>
      <c r="AT259" s="17" t="s">
        <v>149</v>
      </c>
      <c r="AU259" s="17" t="s">
        <v>87</v>
      </c>
    </row>
    <row r="260" spans="2:65" s="12" customFormat="1">
      <c r="B260" s="149"/>
      <c r="D260" s="145" t="s">
        <v>150</v>
      </c>
      <c r="E260" s="150" t="s">
        <v>1</v>
      </c>
      <c r="F260" s="151" t="s">
        <v>1449</v>
      </c>
      <c r="H260" s="150" t="s">
        <v>1</v>
      </c>
      <c r="I260" s="152"/>
      <c r="L260" s="149"/>
      <c r="M260" s="153"/>
      <c r="T260" s="154"/>
      <c r="AT260" s="150" t="s">
        <v>150</v>
      </c>
      <c r="AU260" s="150" t="s">
        <v>87</v>
      </c>
      <c r="AV260" s="12" t="s">
        <v>85</v>
      </c>
      <c r="AW260" s="12" t="s">
        <v>33</v>
      </c>
      <c r="AX260" s="12" t="s">
        <v>77</v>
      </c>
      <c r="AY260" s="150" t="s">
        <v>136</v>
      </c>
    </row>
    <row r="261" spans="2:65" s="13" customFormat="1">
      <c r="B261" s="155"/>
      <c r="D261" s="145" t="s">
        <v>150</v>
      </c>
      <c r="E261" s="156" t="s">
        <v>1</v>
      </c>
      <c r="F261" s="157" t="s">
        <v>608</v>
      </c>
      <c r="H261" s="158">
        <v>1</v>
      </c>
      <c r="I261" s="159"/>
      <c r="L261" s="155"/>
      <c r="M261" s="160"/>
      <c r="T261" s="161"/>
      <c r="AT261" s="156" t="s">
        <v>150</v>
      </c>
      <c r="AU261" s="156" t="s">
        <v>87</v>
      </c>
      <c r="AV261" s="13" t="s">
        <v>87</v>
      </c>
      <c r="AW261" s="13" t="s">
        <v>33</v>
      </c>
      <c r="AX261" s="13" t="s">
        <v>85</v>
      </c>
      <c r="AY261" s="156" t="s">
        <v>136</v>
      </c>
    </row>
    <row r="262" spans="2:65" s="1" customFormat="1" ht="16.5" customHeight="1">
      <c r="B262" s="32"/>
      <c r="C262" s="132" t="s">
        <v>475</v>
      </c>
      <c r="D262" s="132" t="s">
        <v>142</v>
      </c>
      <c r="E262" s="133" t="s">
        <v>1454</v>
      </c>
      <c r="F262" s="134" t="s">
        <v>1455</v>
      </c>
      <c r="G262" s="135" t="s">
        <v>604</v>
      </c>
      <c r="H262" s="136">
        <v>1</v>
      </c>
      <c r="I262" s="137"/>
      <c r="J262" s="138">
        <f>ROUND(I262*H262,2)</f>
        <v>0</v>
      </c>
      <c r="K262" s="134" t="s">
        <v>146</v>
      </c>
      <c r="L262" s="32"/>
      <c r="M262" s="139" t="s">
        <v>1</v>
      </c>
      <c r="N262" s="140" t="s">
        <v>42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135</v>
      </c>
      <c r="AT262" s="143" t="s">
        <v>142</v>
      </c>
      <c r="AU262" s="143" t="s">
        <v>87</v>
      </c>
      <c r="AY262" s="17" t="s">
        <v>136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85</v>
      </c>
      <c r="BK262" s="144">
        <f>ROUND(I262*H262,2)</f>
        <v>0</v>
      </c>
      <c r="BL262" s="17" t="s">
        <v>135</v>
      </c>
      <c r="BM262" s="143" t="s">
        <v>1456</v>
      </c>
    </row>
    <row r="263" spans="2:65" s="1" customFormat="1" ht="19.2">
      <c r="B263" s="32"/>
      <c r="D263" s="145" t="s">
        <v>149</v>
      </c>
      <c r="F263" s="146" t="s">
        <v>1457</v>
      </c>
      <c r="I263" s="147"/>
      <c r="L263" s="32"/>
      <c r="M263" s="148"/>
      <c r="T263" s="56"/>
      <c r="AT263" s="17" t="s">
        <v>149</v>
      </c>
      <c r="AU263" s="17" t="s">
        <v>87</v>
      </c>
    </row>
    <row r="264" spans="2:65" s="12" customFormat="1">
      <c r="B264" s="149"/>
      <c r="D264" s="145" t="s">
        <v>150</v>
      </c>
      <c r="E264" s="150" t="s">
        <v>1</v>
      </c>
      <c r="F264" s="151" t="s">
        <v>1449</v>
      </c>
      <c r="H264" s="150" t="s">
        <v>1</v>
      </c>
      <c r="I264" s="152"/>
      <c r="L264" s="149"/>
      <c r="M264" s="153"/>
      <c r="T264" s="154"/>
      <c r="AT264" s="150" t="s">
        <v>150</v>
      </c>
      <c r="AU264" s="150" t="s">
        <v>87</v>
      </c>
      <c r="AV264" s="12" t="s">
        <v>85</v>
      </c>
      <c r="AW264" s="12" t="s">
        <v>33</v>
      </c>
      <c r="AX264" s="12" t="s">
        <v>77</v>
      </c>
      <c r="AY264" s="150" t="s">
        <v>136</v>
      </c>
    </row>
    <row r="265" spans="2:65" s="13" customFormat="1">
      <c r="B265" s="155"/>
      <c r="D265" s="145" t="s">
        <v>150</v>
      </c>
      <c r="E265" s="156" t="s">
        <v>1</v>
      </c>
      <c r="F265" s="157" t="s">
        <v>608</v>
      </c>
      <c r="H265" s="158">
        <v>1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85</v>
      </c>
      <c r="AY265" s="156" t="s">
        <v>136</v>
      </c>
    </row>
    <row r="266" spans="2:65" s="1" customFormat="1" ht="21.75" customHeight="1">
      <c r="B266" s="32"/>
      <c r="C266" s="132" t="s">
        <v>481</v>
      </c>
      <c r="D266" s="132" t="s">
        <v>142</v>
      </c>
      <c r="E266" s="133" t="s">
        <v>1458</v>
      </c>
      <c r="F266" s="134" t="s">
        <v>1459</v>
      </c>
      <c r="G266" s="135" t="s">
        <v>604</v>
      </c>
      <c r="H266" s="136">
        <v>1</v>
      </c>
      <c r="I266" s="137"/>
      <c r="J266" s="138">
        <f>ROUND(I266*H266,2)</f>
        <v>0</v>
      </c>
      <c r="K266" s="134" t="s">
        <v>146</v>
      </c>
      <c r="L266" s="32"/>
      <c r="M266" s="139" t="s">
        <v>1</v>
      </c>
      <c r="N266" s="140" t="s">
        <v>42</v>
      </c>
      <c r="P266" s="141">
        <f>O266*H266</f>
        <v>0</v>
      </c>
      <c r="Q266" s="141">
        <v>0.21007999999999999</v>
      </c>
      <c r="R266" s="141">
        <f>Q266*H266</f>
        <v>0.21007999999999999</v>
      </c>
      <c r="S266" s="141">
        <v>0</v>
      </c>
      <c r="T266" s="142">
        <f>S266*H266</f>
        <v>0</v>
      </c>
      <c r="AR266" s="143" t="s">
        <v>135</v>
      </c>
      <c r="AT266" s="143" t="s">
        <v>142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135</v>
      </c>
      <c r="BM266" s="143" t="s">
        <v>1460</v>
      </c>
    </row>
    <row r="267" spans="2:65" s="1" customFormat="1" ht="19.2">
      <c r="B267" s="32"/>
      <c r="D267" s="145" t="s">
        <v>149</v>
      </c>
      <c r="F267" s="146" t="s">
        <v>1461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2" customFormat="1">
      <c r="B268" s="149"/>
      <c r="D268" s="145" t="s">
        <v>150</v>
      </c>
      <c r="E268" s="150" t="s">
        <v>1</v>
      </c>
      <c r="F268" s="151" t="s">
        <v>1449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3" customFormat="1">
      <c r="B269" s="155"/>
      <c r="D269" s="145" t="s">
        <v>150</v>
      </c>
      <c r="E269" s="156" t="s">
        <v>1</v>
      </c>
      <c r="F269" s="157" t="s">
        <v>608</v>
      </c>
      <c r="H269" s="158">
        <v>1</v>
      </c>
      <c r="I269" s="159"/>
      <c r="L269" s="155"/>
      <c r="M269" s="160"/>
      <c r="T269" s="161"/>
      <c r="AT269" s="156" t="s">
        <v>150</v>
      </c>
      <c r="AU269" s="156" t="s">
        <v>87</v>
      </c>
      <c r="AV269" s="13" t="s">
        <v>87</v>
      </c>
      <c r="AW269" s="13" t="s">
        <v>33</v>
      </c>
      <c r="AX269" s="13" t="s">
        <v>85</v>
      </c>
      <c r="AY269" s="156" t="s">
        <v>136</v>
      </c>
    </row>
    <row r="270" spans="2:65" s="1" customFormat="1" ht="16.5" customHeight="1">
      <c r="B270" s="32"/>
      <c r="C270" s="132" t="s">
        <v>488</v>
      </c>
      <c r="D270" s="132" t="s">
        <v>142</v>
      </c>
      <c r="E270" s="133" t="s">
        <v>1462</v>
      </c>
      <c r="F270" s="134" t="s">
        <v>1463</v>
      </c>
      <c r="G270" s="135" t="s">
        <v>604</v>
      </c>
      <c r="H270" s="136">
        <v>2</v>
      </c>
      <c r="I270" s="137"/>
      <c r="J270" s="138">
        <f>ROUND(I270*H270,2)</f>
        <v>0</v>
      </c>
      <c r="K270" s="134" t="s">
        <v>146</v>
      </c>
      <c r="L270" s="32"/>
      <c r="M270" s="139" t="s">
        <v>1</v>
      </c>
      <c r="N270" s="140" t="s">
        <v>42</v>
      </c>
      <c r="P270" s="141">
        <f>O270*H270</f>
        <v>0</v>
      </c>
      <c r="Q270" s="141">
        <v>0.21734000000000001</v>
      </c>
      <c r="R270" s="141">
        <f>Q270*H270</f>
        <v>0.43468000000000001</v>
      </c>
      <c r="S270" s="141">
        <v>0</v>
      </c>
      <c r="T270" s="142">
        <f>S270*H270</f>
        <v>0</v>
      </c>
      <c r="AR270" s="143" t="s">
        <v>135</v>
      </c>
      <c r="AT270" s="143" t="s">
        <v>142</v>
      </c>
      <c r="AU270" s="143" t="s">
        <v>87</v>
      </c>
      <c r="AY270" s="17" t="s">
        <v>136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85</v>
      </c>
      <c r="BK270" s="144">
        <f>ROUND(I270*H270,2)</f>
        <v>0</v>
      </c>
      <c r="BL270" s="17" t="s">
        <v>135</v>
      </c>
      <c r="BM270" s="143" t="s">
        <v>1464</v>
      </c>
    </row>
    <row r="271" spans="2:65" s="1" customFormat="1">
      <c r="B271" s="32"/>
      <c r="D271" s="145" t="s">
        <v>149</v>
      </c>
      <c r="F271" s="146" t="s">
        <v>1465</v>
      </c>
      <c r="I271" s="147"/>
      <c r="L271" s="32"/>
      <c r="M271" s="148"/>
      <c r="T271" s="56"/>
      <c r="AT271" s="17" t="s">
        <v>149</v>
      </c>
      <c r="AU271" s="17" t="s">
        <v>87</v>
      </c>
    </row>
    <row r="272" spans="2:65" s="13" customFormat="1">
      <c r="B272" s="155"/>
      <c r="D272" s="145" t="s">
        <v>150</v>
      </c>
      <c r="E272" s="156" t="s">
        <v>1</v>
      </c>
      <c r="F272" s="157" t="s">
        <v>1466</v>
      </c>
      <c r="H272" s="158">
        <v>2</v>
      </c>
      <c r="I272" s="159"/>
      <c r="L272" s="155"/>
      <c r="M272" s="160"/>
      <c r="T272" s="161"/>
      <c r="AT272" s="156" t="s">
        <v>150</v>
      </c>
      <c r="AU272" s="156" t="s">
        <v>87</v>
      </c>
      <c r="AV272" s="13" t="s">
        <v>87</v>
      </c>
      <c r="AW272" s="13" t="s">
        <v>33</v>
      </c>
      <c r="AX272" s="13" t="s">
        <v>85</v>
      </c>
      <c r="AY272" s="156" t="s">
        <v>136</v>
      </c>
    </row>
    <row r="273" spans="2:65" s="1" customFormat="1" ht="16.5" customHeight="1">
      <c r="B273" s="32"/>
      <c r="C273" s="172" t="s">
        <v>494</v>
      </c>
      <c r="D273" s="172" t="s">
        <v>420</v>
      </c>
      <c r="E273" s="173" t="s">
        <v>1467</v>
      </c>
      <c r="F273" s="174" t="s">
        <v>1468</v>
      </c>
      <c r="G273" s="175" t="s">
        <v>604</v>
      </c>
      <c r="H273" s="176">
        <v>2</v>
      </c>
      <c r="I273" s="177"/>
      <c r="J273" s="178">
        <f>ROUND(I273*H273,2)</f>
        <v>0</v>
      </c>
      <c r="K273" s="174" t="s">
        <v>146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0.08</v>
      </c>
      <c r="R273" s="141">
        <f>Q273*H273</f>
        <v>0.16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1469</v>
      </c>
    </row>
    <row r="274" spans="2:65" s="1" customFormat="1">
      <c r="B274" s="32"/>
      <c r="D274" s="145" t="s">
        <v>149</v>
      </c>
      <c r="F274" s="146" t="s">
        <v>1468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1470</v>
      </c>
      <c r="H275" s="158">
        <v>2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2" customFormat="1">
      <c r="B276" s="149"/>
      <c r="D276" s="145" t="s">
        <v>150</v>
      </c>
      <c r="E276" s="150" t="s">
        <v>1</v>
      </c>
      <c r="F276" s="151" t="s">
        <v>1471</v>
      </c>
      <c r="H276" s="150" t="s">
        <v>1</v>
      </c>
      <c r="I276" s="152"/>
      <c r="L276" s="149"/>
      <c r="M276" s="153"/>
      <c r="T276" s="154"/>
      <c r="AT276" s="150" t="s">
        <v>150</v>
      </c>
      <c r="AU276" s="150" t="s">
        <v>87</v>
      </c>
      <c r="AV276" s="12" t="s">
        <v>85</v>
      </c>
      <c r="AW276" s="12" t="s">
        <v>33</v>
      </c>
      <c r="AX276" s="12" t="s">
        <v>77</v>
      </c>
      <c r="AY276" s="150" t="s">
        <v>136</v>
      </c>
    </row>
    <row r="277" spans="2:65" s="1" customFormat="1" ht="16.5" customHeight="1">
      <c r="B277" s="32"/>
      <c r="C277" s="132" t="s">
        <v>501</v>
      </c>
      <c r="D277" s="132" t="s">
        <v>142</v>
      </c>
      <c r="E277" s="133" t="s">
        <v>1472</v>
      </c>
      <c r="F277" s="134" t="s">
        <v>1473</v>
      </c>
      <c r="G277" s="135" t="s">
        <v>604</v>
      </c>
      <c r="H277" s="136">
        <v>2</v>
      </c>
      <c r="I277" s="137"/>
      <c r="J277" s="138">
        <f>ROUND(I277*H277,2)</f>
        <v>0</v>
      </c>
      <c r="K277" s="134" t="s">
        <v>146</v>
      </c>
      <c r="L277" s="32"/>
      <c r="M277" s="139" t="s">
        <v>1</v>
      </c>
      <c r="N277" s="140" t="s">
        <v>42</v>
      </c>
      <c r="P277" s="141">
        <f>O277*H277</f>
        <v>0</v>
      </c>
      <c r="Q277" s="141">
        <v>0.21734000000000001</v>
      </c>
      <c r="R277" s="141">
        <f>Q277*H277</f>
        <v>0.43468000000000001</v>
      </c>
      <c r="S277" s="141">
        <v>0</v>
      </c>
      <c r="T277" s="142">
        <f>S277*H277</f>
        <v>0</v>
      </c>
      <c r="AR277" s="143" t="s">
        <v>135</v>
      </c>
      <c r="AT277" s="143" t="s">
        <v>142</v>
      </c>
      <c r="AU277" s="143" t="s">
        <v>87</v>
      </c>
      <c r="AY277" s="17" t="s">
        <v>136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85</v>
      </c>
      <c r="BK277" s="144">
        <f>ROUND(I277*H277,2)</f>
        <v>0</v>
      </c>
      <c r="BL277" s="17" t="s">
        <v>135</v>
      </c>
      <c r="BM277" s="143" t="s">
        <v>1253</v>
      </c>
    </row>
    <row r="278" spans="2:65" s="1" customFormat="1">
      <c r="B278" s="32"/>
      <c r="D278" s="145" t="s">
        <v>149</v>
      </c>
      <c r="F278" s="146" t="s">
        <v>1474</v>
      </c>
      <c r="I278" s="147"/>
      <c r="L278" s="32"/>
      <c r="M278" s="148"/>
      <c r="T278" s="56"/>
      <c r="AT278" s="17" t="s">
        <v>149</v>
      </c>
      <c r="AU278" s="17" t="s">
        <v>87</v>
      </c>
    </row>
    <row r="279" spans="2:65" s="13" customFormat="1">
      <c r="B279" s="155"/>
      <c r="D279" s="145" t="s">
        <v>150</v>
      </c>
      <c r="E279" s="156" t="s">
        <v>1</v>
      </c>
      <c r="F279" s="157" t="s">
        <v>1466</v>
      </c>
      <c r="H279" s="158">
        <v>2</v>
      </c>
      <c r="I279" s="159"/>
      <c r="L279" s="155"/>
      <c r="M279" s="160"/>
      <c r="T279" s="161"/>
      <c r="AT279" s="156" t="s">
        <v>150</v>
      </c>
      <c r="AU279" s="156" t="s">
        <v>87</v>
      </c>
      <c r="AV279" s="13" t="s">
        <v>87</v>
      </c>
      <c r="AW279" s="13" t="s">
        <v>33</v>
      </c>
      <c r="AX279" s="13" t="s">
        <v>85</v>
      </c>
      <c r="AY279" s="156" t="s">
        <v>136</v>
      </c>
    </row>
    <row r="280" spans="2:65" s="1" customFormat="1" ht="16.5" customHeight="1">
      <c r="B280" s="32"/>
      <c r="C280" s="172" t="s">
        <v>509</v>
      </c>
      <c r="D280" s="172" t="s">
        <v>420</v>
      </c>
      <c r="E280" s="173" t="s">
        <v>1475</v>
      </c>
      <c r="F280" s="174" t="s">
        <v>1476</v>
      </c>
      <c r="G280" s="175" t="s">
        <v>604</v>
      </c>
      <c r="H280" s="176">
        <v>2</v>
      </c>
      <c r="I280" s="177"/>
      <c r="J280" s="178">
        <f>ROUND(I280*H280,2)</f>
        <v>0</v>
      </c>
      <c r="K280" s="174" t="s">
        <v>146</v>
      </c>
      <c r="L280" s="179"/>
      <c r="M280" s="180" t="s">
        <v>1</v>
      </c>
      <c r="N280" s="181" t="s">
        <v>42</v>
      </c>
      <c r="P280" s="141">
        <f>O280*H280</f>
        <v>0</v>
      </c>
      <c r="Q280" s="141">
        <v>0.19600000000000001</v>
      </c>
      <c r="R280" s="141">
        <f>Q280*H280</f>
        <v>0.39200000000000002</v>
      </c>
      <c r="S280" s="141">
        <v>0</v>
      </c>
      <c r="T280" s="142">
        <f>S280*H280</f>
        <v>0</v>
      </c>
      <c r="AR280" s="143" t="s">
        <v>189</v>
      </c>
      <c r="AT280" s="143" t="s">
        <v>420</v>
      </c>
      <c r="AU280" s="143" t="s">
        <v>87</v>
      </c>
      <c r="AY280" s="17" t="s">
        <v>136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85</v>
      </c>
      <c r="BK280" s="144">
        <f>ROUND(I280*H280,2)</f>
        <v>0</v>
      </c>
      <c r="BL280" s="17" t="s">
        <v>135</v>
      </c>
      <c r="BM280" s="143" t="s">
        <v>1477</v>
      </c>
    </row>
    <row r="281" spans="2:65" s="1" customFormat="1">
      <c r="B281" s="32"/>
      <c r="D281" s="145" t="s">
        <v>149</v>
      </c>
      <c r="F281" s="146" t="s">
        <v>1476</v>
      </c>
      <c r="I281" s="147"/>
      <c r="L281" s="32"/>
      <c r="M281" s="148"/>
      <c r="T281" s="56"/>
      <c r="AT281" s="17" t="s">
        <v>149</v>
      </c>
      <c r="AU281" s="17" t="s">
        <v>87</v>
      </c>
    </row>
    <row r="282" spans="2:65" s="13" customFormat="1">
      <c r="B282" s="155"/>
      <c r="D282" s="145" t="s">
        <v>150</v>
      </c>
      <c r="E282" s="156" t="s">
        <v>1</v>
      </c>
      <c r="F282" s="157" t="s">
        <v>1470</v>
      </c>
      <c r="H282" s="158">
        <v>2</v>
      </c>
      <c r="I282" s="159"/>
      <c r="L282" s="155"/>
      <c r="M282" s="160"/>
      <c r="T282" s="161"/>
      <c r="AT282" s="156" t="s">
        <v>150</v>
      </c>
      <c r="AU282" s="156" t="s">
        <v>87</v>
      </c>
      <c r="AV282" s="13" t="s">
        <v>87</v>
      </c>
      <c r="AW282" s="13" t="s">
        <v>33</v>
      </c>
      <c r="AX282" s="13" t="s">
        <v>85</v>
      </c>
      <c r="AY282" s="156" t="s">
        <v>136</v>
      </c>
    </row>
    <row r="283" spans="2:65" s="12" customFormat="1">
      <c r="B283" s="149"/>
      <c r="D283" s="145" t="s">
        <v>150</v>
      </c>
      <c r="E283" s="150" t="s">
        <v>1</v>
      </c>
      <c r="F283" s="151" t="s">
        <v>1471</v>
      </c>
      <c r="H283" s="150" t="s">
        <v>1</v>
      </c>
      <c r="I283" s="152"/>
      <c r="L283" s="149"/>
      <c r="M283" s="153"/>
      <c r="T283" s="154"/>
      <c r="AT283" s="150" t="s">
        <v>150</v>
      </c>
      <c r="AU283" s="150" t="s">
        <v>87</v>
      </c>
      <c r="AV283" s="12" t="s">
        <v>85</v>
      </c>
      <c r="AW283" s="12" t="s">
        <v>33</v>
      </c>
      <c r="AX283" s="12" t="s">
        <v>77</v>
      </c>
      <c r="AY283" s="150" t="s">
        <v>136</v>
      </c>
    </row>
    <row r="284" spans="2:65" s="11" customFormat="1" ht="22.95" customHeight="1">
      <c r="B284" s="120"/>
      <c r="D284" s="121" t="s">
        <v>76</v>
      </c>
      <c r="E284" s="130" t="s">
        <v>998</v>
      </c>
      <c r="F284" s="130" t="s">
        <v>999</v>
      </c>
      <c r="I284" s="123"/>
      <c r="J284" s="131">
        <f>BK284</f>
        <v>0</v>
      </c>
      <c r="L284" s="120"/>
      <c r="M284" s="125"/>
      <c r="P284" s="126">
        <f>SUM(P285:P286)</f>
        <v>0</v>
      </c>
      <c r="R284" s="126">
        <f>SUM(R285:R286)</f>
        <v>0</v>
      </c>
      <c r="T284" s="127">
        <f>SUM(T285:T286)</f>
        <v>0</v>
      </c>
      <c r="AR284" s="121" t="s">
        <v>85</v>
      </c>
      <c r="AT284" s="128" t="s">
        <v>76</v>
      </c>
      <c r="AU284" s="128" t="s">
        <v>85</v>
      </c>
      <c r="AY284" s="121" t="s">
        <v>136</v>
      </c>
      <c r="BK284" s="129">
        <f>SUM(BK285:BK286)</f>
        <v>0</v>
      </c>
    </row>
    <row r="285" spans="2:65" s="1" customFormat="1" ht="16.5" customHeight="1">
      <c r="B285" s="32"/>
      <c r="C285" s="132" t="s">
        <v>519</v>
      </c>
      <c r="D285" s="132" t="s">
        <v>142</v>
      </c>
      <c r="E285" s="133" t="s">
        <v>1317</v>
      </c>
      <c r="F285" s="134" t="s">
        <v>1318</v>
      </c>
      <c r="G285" s="135" t="s">
        <v>401</v>
      </c>
      <c r="H285" s="136">
        <v>132.17500000000001</v>
      </c>
      <c r="I285" s="137"/>
      <c r="J285" s="138">
        <f>ROUND(I285*H285,2)</f>
        <v>0</v>
      </c>
      <c r="K285" s="134" t="s">
        <v>146</v>
      </c>
      <c r="L285" s="32"/>
      <c r="M285" s="139" t="s">
        <v>1</v>
      </c>
      <c r="N285" s="140" t="s">
        <v>42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135</v>
      </c>
      <c r="AT285" s="143" t="s">
        <v>142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1319</v>
      </c>
    </row>
    <row r="286" spans="2:65" s="1" customFormat="1" ht="19.2">
      <c r="B286" s="32"/>
      <c r="D286" s="145" t="s">
        <v>149</v>
      </c>
      <c r="F286" s="146" t="s">
        <v>1320</v>
      </c>
      <c r="I286" s="147"/>
      <c r="L286" s="32"/>
      <c r="M286" s="192"/>
      <c r="N286" s="193"/>
      <c r="O286" s="193"/>
      <c r="P286" s="193"/>
      <c r="Q286" s="193"/>
      <c r="R286" s="193"/>
      <c r="S286" s="193"/>
      <c r="T286" s="194"/>
      <c r="AT286" s="17" t="s">
        <v>149</v>
      </c>
      <c r="AU286" s="17" t="s">
        <v>87</v>
      </c>
    </row>
    <row r="287" spans="2:65" s="1" customFormat="1" ht="6.9" customHeight="1">
      <c r="B287" s="44"/>
      <c r="C287" s="45"/>
      <c r="D287" s="45"/>
      <c r="E287" s="45"/>
      <c r="F287" s="45"/>
      <c r="G287" s="45"/>
      <c r="H287" s="45"/>
      <c r="I287" s="45"/>
      <c r="J287" s="45"/>
      <c r="K287" s="45"/>
      <c r="L287" s="32"/>
    </row>
  </sheetData>
  <sheetProtection algorithmName="SHA-512" hashValue="Hd7eMukFQwuNvRWTbt1RCvvDFG9n0gcPf3OlHAicAqeLPTOTdvzaesXTaEiKJXxJUinJhUwOEWa6RmTLOjG1jA==" saltValue="dsFs5gH9CnGYSuc8dTi5xdX8KBcjmpX6iZiAuXc5b9nXtgpIe8ZdVoYcx6dEkJY0hEtMfQYRD2OpgNCIbPODww==" spinCount="100000" sheet="1" objects="1" scenarios="1" formatColumns="0" formatRows="0" autoFilter="0"/>
  <autoFilter ref="C121:K286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3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101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14" t="s">
        <v>1478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8"/>
      <c r="G18" s="228"/>
      <c r="H18" s="22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1322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32" t="s">
        <v>1</v>
      </c>
      <c r="F27" s="232"/>
      <c r="G27" s="232"/>
      <c r="H27" s="232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ROUND(J123,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ROUND((SUM(BE123:BE332)),  2)</f>
        <v>0</v>
      </c>
      <c r="I33" s="92">
        <v>0.21</v>
      </c>
      <c r="J33" s="91">
        <f>ROUND(((SUM(BE123:BE332))*I33),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ROUND((SUM(BF123:BF332)),  2)</f>
        <v>0</v>
      </c>
      <c r="I34" s="92">
        <v>0.15</v>
      </c>
      <c r="J34" s="91">
        <f>ROUND(((SUM(BF123:BF332))*I34),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ROUND((SUM(BG123:BG332)),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ROUND((SUM(BH123:BH332)),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ROUND((SUM(BI123:BI332)),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14" t="str">
        <f>E9</f>
        <v>303 - Vodovodní a kanalizační přípojky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J123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236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95" customHeight="1">
      <c r="B98" s="108"/>
      <c r="D98" s="109" t="s">
        <v>237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95" customHeight="1">
      <c r="B99" s="108"/>
      <c r="D99" s="109" t="s">
        <v>239</v>
      </c>
      <c r="E99" s="110"/>
      <c r="F99" s="110"/>
      <c r="G99" s="110"/>
      <c r="H99" s="110"/>
      <c r="I99" s="110"/>
      <c r="J99" s="111">
        <f>J229</f>
        <v>0</v>
      </c>
      <c r="L99" s="108"/>
    </row>
    <row r="100" spans="2:12" s="9" customFormat="1" ht="19.95" customHeight="1">
      <c r="B100" s="108"/>
      <c r="D100" s="109" t="s">
        <v>240</v>
      </c>
      <c r="E100" s="110"/>
      <c r="F100" s="110"/>
      <c r="G100" s="110"/>
      <c r="H100" s="110"/>
      <c r="I100" s="110"/>
      <c r="J100" s="111">
        <f>J237</f>
        <v>0</v>
      </c>
      <c r="L100" s="108"/>
    </row>
    <row r="101" spans="2:12" s="9" customFormat="1" ht="19.95" customHeight="1">
      <c r="B101" s="108"/>
      <c r="D101" s="109" t="s">
        <v>241</v>
      </c>
      <c r="E101" s="110"/>
      <c r="F101" s="110"/>
      <c r="G101" s="110"/>
      <c r="H101" s="110"/>
      <c r="I101" s="110"/>
      <c r="J101" s="111">
        <f>J246</f>
        <v>0</v>
      </c>
      <c r="L101" s="108"/>
    </row>
    <row r="102" spans="2:12" s="9" customFormat="1" ht="19.95" customHeight="1">
      <c r="B102" s="108"/>
      <c r="D102" s="109" t="s">
        <v>243</v>
      </c>
      <c r="E102" s="110"/>
      <c r="F102" s="110"/>
      <c r="G102" s="110"/>
      <c r="H102" s="110"/>
      <c r="I102" s="110"/>
      <c r="J102" s="111">
        <f>J318</f>
        <v>0</v>
      </c>
      <c r="L102" s="108"/>
    </row>
    <row r="103" spans="2:12" s="9" customFormat="1" ht="19.95" customHeight="1">
      <c r="B103" s="108"/>
      <c r="D103" s="109" t="s">
        <v>244</v>
      </c>
      <c r="E103" s="110"/>
      <c r="F103" s="110"/>
      <c r="G103" s="110"/>
      <c r="H103" s="110"/>
      <c r="I103" s="110"/>
      <c r="J103" s="111">
        <f>J330</f>
        <v>0</v>
      </c>
      <c r="L103" s="108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120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Stavební úpravy MK v ulici U sv. Petra a Pavla v Třeboni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106</v>
      </c>
      <c r="L114" s="32"/>
    </row>
    <row r="115" spans="2:65" s="1" customFormat="1" ht="16.5" customHeight="1">
      <c r="B115" s="32"/>
      <c r="E115" s="214" t="str">
        <f>E9</f>
        <v>303 - Vodovodní a kanalizační přípojky</v>
      </c>
      <c r="F115" s="233"/>
      <c r="G115" s="233"/>
      <c r="H115" s="23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29. 5. 2023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121</v>
      </c>
      <c r="D122" s="114" t="s">
        <v>62</v>
      </c>
      <c r="E122" s="114" t="s">
        <v>58</v>
      </c>
      <c r="F122" s="114" t="s">
        <v>59</v>
      </c>
      <c r="G122" s="114" t="s">
        <v>122</v>
      </c>
      <c r="H122" s="114" t="s">
        <v>123</v>
      </c>
      <c r="I122" s="114" t="s">
        <v>124</v>
      </c>
      <c r="J122" s="114" t="s">
        <v>110</v>
      </c>
      <c r="K122" s="115" t="s">
        <v>125</v>
      </c>
      <c r="L122" s="112"/>
      <c r="M122" s="59" t="s">
        <v>1</v>
      </c>
      <c r="N122" s="60" t="s">
        <v>41</v>
      </c>
      <c r="O122" s="60" t="s">
        <v>126</v>
      </c>
      <c r="P122" s="60" t="s">
        <v>127</v>
      </c>
      <c r="Q122" s="60" t="s">
        <v>128</v>
      </c>
      <c r="R122" s="60" t="s">
        <v>129</v>
      </c>
      <c r="S122" s="60" t="s">
        <v>130</v>
      </c>
      <c r="T122" s="61" t="s">
        <v>131</v>
      </c>
    </row>
    <row r="123" spans="2:65" s="1" customFormat="1" ht="22.95" customHeight="1">
      <c r="B123" s="32"/>
      <c r="C123" s="64" t="s">
        <v>132</v>
      </c>
      <c r="J123" s="116">
        <f>BK123</f>
        <v>0</v>
      </c>
      <c r="L123" s="32"/>
      <c r="M123" s="62"/>
      <c r="N123" s="53"/>
      <c r="O123" s="53"/>
      <c r="P123" s="117">
        <f>P124</f>
        <v>0</v>
      </c>
      <c r="Q123" s="53"/>
      <c r="R123" s="117">
        <f>R124</f>
        <v>42.505493599999994</v>
      </c>
      <c r="S123" s="53"/>
      <c r="T123" s="118">
        <f>T124</f>
        <v>7.4390000000000001</v>
      </c>
      <c r="AT123" s="17" t="s">
        <v>76</v>
      </c>
      <c r="AU123" s="17" t="s">
        <v>112</v>
      </c>
      <c r="BK123" s="119">
        <f>BK124</f>
        <v>0</v>
      </c>
    </row>
    <row r="124" spans="2:65" s="11" customFormat="1" ht="25.95" customHeight="1">
      <c r="B124" s="120"/>
      <c r="D124" s="121" t="s">
        <v>76</v>
      </c>
      <c r="E124" s="122" t="s">
        <v>245</v>
      </c>
      <c r="F124" s="122" t="s">
        <v>246</v>
      </c>
      <c r="I124" s="123"/>
      <c r="J124" s="124">
        <f>BK124</f>
        <v>0</v>
      </c>
      <c r="L124" s="120"/>
      <c r="M124" s="125"/>
      <c r="P124" s="126">
        <f>P125+P229+P237+P246+P318+P330</f>
        <v>0</v>
      </c>
      <c r="R124" s="126">
        <f>R125+R229+R237+R246+R318+R330</f>
        <v>42.505493599999994</v>
      </c>
      <c r="T124" s="127">
        <f>T125+T229+T237+T246+T318+T330</f>
        <v>7.4390000000000001</v>
      </c>
      <c r="AR124" s="121" t="s">
        <v>85</v>
      </c>
      <c r="AT124" s="128" t="s">
        <v>76</v>
      </c>
      <c r="AU124" s="128" t="s">
        <v>77</v>
      </c>
      <c r="AY124" s="121" t="s">
        <v>136</v>
      </c>
      <c r="BK124" s="129">
        <f>BK125+BK229+BK237+BK246+BK318+BK330</f>
        <v>0</v>
      </c>
    </row>
    <row r="125" spans="2:65" s="11" customFormat="1" ht="22.95" customHeight="1">
      <c r="B125" s="120"/>
      <c r="D125" s="121" t="s">
        <v>76</v>
      </c>
      <c r="E125" s="130" t="s">
        <v>85</v>
      </c>
      <c r="F125" s="130" t="s">
        <v>247</v>
      </c>
      <c r="I125" s="123"/>
      <c r="J125" s="131">
        <f>BK125</f>
        <v>0</v>
      </c>
      <c r="L125" s="120"/>
      <c r="M125" s="125"/>
      <c r="P125" s="126">
        <f>SUM(P126:P228)</f>
        <v>0</v>
      </c>
      <c r="R125" s="126">
        <f>SUM(R126:R228)</f>
        <v>37.696565999999997</v>
      </c>
      <c r="T125" s="127">
        <f>SUM(T126:T228)</f>
        <v>7.4390000000000001</v>
      </c>
      <c r="AR125" s="121" t="s">
        <v>85</v>
      </c>
      <c r="AT125" s="128" t="s">
        <v>76</v>
      </c>
      <c r="AU125" s="128" t="s">
        <v>85</v>
      </c>
      <c r="AY125" s="121" t="s">
        <v>136</v>
      </c>
      <c r="BK125" s="129">
        <f>SUM(BK126:BK228)</f>
        <v>0</v>
      </c>
    </row>
    <row r="126" spans="2:65" s="1" customFormat="1" ht="16.5" customHeight="1">
      <c r="B126" s="32"/>
      <c r="C126" s="132" t="s">
        <v>85</v>
      </c>
      <c r="D126" s="132" t="s">
        <v>142</v>
      </c>
      <c r="E126" s="133" t="s">
        <v>248</v>
      </c>
      <c r="F126" s="134" t="s">
        <v>249</v>
      </c>
      <c r="G126" s="135" t="s">
        <v>250</v>
      </c>
      <c r="H126" s="136">
        <v>17.3</v>
      </c>
      <c r="I126" s="137"/>
      <c r="J126" s="138">
        <f>ROUND(I126*H126,2)</f>
        <v>0</v>
      </c>
      <c r="K126" s="134" t="s">
        <v>146</v>
      </c>
      <c r="L126" s="32"/>
      <c r="M126" s="139" t="s">
        <v>1</v>
      </c>
      <c r="N126" s="140" t="s">
        <v>42</v>
      </c>
      <c r="P126" s="141">
        <f>O126*H126</f>
        <v>0</v>
      </c>
      <c r="Q126" s="141">
        <v>0</v>
      </c>
      <c r="R126" s="141">
        <f>Q126*H126</f>
        <v>0</v>
      </c>
      <c r="S126" s="141">
        <v>0.26</v>
      </c>
      <c r="T126" s="142">
        <f>S126*H126</f>
        <v>4.4980000000000002</v>
      </c>
      <c r="AR126" s="143" t="s">
        <v>135</v>
      </c>
      <c r="AT126" s="143" t="s">
        <v>142</v>
      </c>
      <c r="AU126" s="143" t="s">
        <v>87</v>
      </c>
      <c r="AY126" s="17" t="s">
        <v>136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85</v>
      </c>
      <c r="BK126" s="144">
        <f>ROUND(I126*H126,2)</f>
        <v>0</v>
      </c>
      <c r="BL126" s="17" t="s">
        <v>135</v>
      </c>
      <c r="BM126" s="143" t="s">
        <v>1479</v>
      </c>
    </row>
    <row r="127" spans="2:65" s="1" customFormat="1" ht="19.2">
      <c r="B127" s="32"/>
      <c r="D127" s="145" t="s">
        <v>149</v>
      </c>
      <c r="F127" s="146" t="s">
        <v>252</v>
      </c>
      <c r="I127" s="147"/>
      <c r="L127" s="32"/>
      <c r="M127" s="148"/>
      <c r="T127" s="56"/>
      <c r="AT127" s="17" t="s">
        <v>149</v>
      </c>
      <c r="AU127" s="17" t="s">
        <v>87</v>
      </c>
    </row>
    <row r="128" spans="2:65" s="13" customFormat="1">
      <c r="B128" s="155"/>
      <c r="D128" s="145" t="s">
        <v>150</v>
      </c>
      <c r="E128" s="156" t="s">
        <v>1</v>
      </c>
      <c r="F128" s="157" t="s">
        <v>1480</v>
      </c>
      <c r="H128" s="158">
        <v>17.3</v>
      </c>
      <c r="I128" s="159"/>
      <c r="L128" s="155"/>
      <c r="M128" s="160"/>
      <c r="T128" s="161"/>
      <c r="AT128" s="156" t="s">
        <v>150</v>
      </c>
      <c r="AU128" s="156" t="s">
        <v>87</v>
      </c>
      <c r="AV128" s="13" t="s">
        <v>87</v>
      </c>
      <c r="AW128" s="13" t="s">
        <v>33</v>
      </c>
      <c r="AX128" s="13" t="s">
        <v>85</v>
      </c>
      <c r="AY128" s="156" t="s">
        <v>136</v>
      </c>
    </row>
    <row r="129" spans="2:65" s="12" customFormat="1">
      <c r="B129" s="149"/>
      <c r="D129" s="145" t="s">
        <v>150</v>
      </c>
      <c r="E129" s="150" t="s">
        <v>1</v>
      </c>
      <c r="F129" s="151" t="s">
        <v>1481</v>
      </c>
      <c r="H129" s="150" t="s">
        <v>1</v>
      </c>
      <c r="I129" s="152"/>
      <c r="L129" s="149"/>
      <c r="M129" s="153"/>
      <c r="T129" s="154"/>
      <c r="AT129" s="150" t="s">
        <v>150</v>
      </c>
      <c r="AU129" s="150" t="s">
        <v>87</v>
      </c>
      <c r="AV129" s="12" t="s">
        <v>85</v>
      </c>
      <c r="AW129" s="12" t="s">
        <v>33</v>
      </c>
      <c r="AX129" s="12" t="s">
        <v>77</v>
      </c>
      <c r="AY129" s="150" t="s">
        <v>136</v>
      </c>
    </row>
    <row r="130" spans="2:65" s="12" customFormat="1">
      <c r="B130" s="149"/>
      <c r="D130" s="145" t="s">
        <v>150</v>
      </c>
      <c r="E130" s="150" t="s">
        <v>1</v>
      </c>
      <c r="F130" s="151" t="s">
        <v>1482</v>
      </c>
      <c r="H130" s="150" t="s">
        <v>1</v>
      </c>
      <c r="I130" s="152"/>
      <c r="L130" s="149"/>
      <c r="M130" s="153"/>
      <c r="T130" s="154"/>
      <c r="AT130" s="150" t="s">
        <v>150</v>
      </c>
      <c r="AU130" s="150" t="s">
        <v>87</v>
      </c>
      <c r="AV130" s="12" t="s">
        <v>85</v>
      </c>
      <c r="AW130" s="12" t="s">
        <v>33</v>
      </c>
      <c r="AX130" s="12" t="s">
        <v>77</v>
      </c>
      <c r="AY130" s="150" t="s">
        <v>136</v>
      </c>
    </row>
    <row r="131" spans="2:65" s="1" customFormat="1" ht="16.5" customHeight="1">
      <c r="B131" s="32"/>
      <c r="C131" s="132" t="s">
        <v>87</v>
      </c>
      <c r="D131" s="132" t="s">
        <v>142</v>
      </c>
      <c r="E131" s="133" t="s">
        <v>271</v>
      </c>
      <c r="F131" s="134" t="s">
        <v>272</v>
      </c>
      <c r="G131" s="135" t="s">
        <v>250</v>
      </c>
      <c r="H131" s="136">
        <v>17.3</v>
      </c>
      <c r="I131" s="137"/>
      <c r="J131" s="138">
        <f>ROUND(I131*H131,2)</f>
        <v>0</v>
      </c>
      <c r="K131" s="134" t="s">
        <v>146</v>
      </c>
      <c r="L131" s="32"/>
      <c r="M131" s="139" t="s">
        <v>1</v>
      </c>
      <c r="N131" s="140" t="s">
        <v>42</v>
      </c>
      <c r="P131" s="141">
        <f>O131*H131</f>
        <v>0</v>
      </c>
      <c r="Q131" s="141">
        <v>0</v>
      </c>
      <c r="R131" s="141">
        <f>Q131*H131</f>
        <v>0</v>
      </c>
      <c r="S131" s="141">
        <v>0.17</v>
      </c>
      <c r="T131" s="142">
        <f>S131*H131</f>
        <v>2.9410000000000003</v>
      </c>
      <c r="AR131" s="143" t="s">
        <v>135</v>
      </c>
      <c r="AT131" s="143" t="s">
        <v>142</v>
      </c>
      <c r="AU131" s="143" t="s">
        <v>87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85</v>
      </c>
      <c r="BK131" s="144">
        <f>ROUND(I131*H131,2)</f>
        <v>0</v>
      </c>
      <c r="BL131" s="17" t="s">
        <v>135</v>
      </c>
      <c r="BM131" s="143" t="s">
        <v>1483</v>
      </c>
    </row>
    <row r="132" spans="2:65" s="1" customFormat="1" ht="19.2">
      <c r="B132" s="32"/>
      <c r="D132" s="145" t="s">
        <v>149</v>
      </c>
      <c r="F132" s="146" t="s">
        <v>274</v>
      </c>
      <c r="I132" s="147"/>
      <c r="L132" s="32"/>
      <c r="M132" s="148"/>
      <c r="T132" s="56"/>
      <c r="AT132" s="17" t="s">
        <v>149</v>
      </c>
      <c r="AU132" s="17" t="s">
        <v>87</v>
      </c>
    </row>
    <row r="133" spans="2:65" s="13" customFormat="1">
      <c r="B133" s="155"/>
      <c r="D133" s="145" t="s">
        <v>150</v>
      </c>
      <c r="E133" s="156" t="s">
        <v>1</v>
      </c>
      <c r="F133" s="157" t="s">
        <v>1480</v>
      </c>
      <c r="H133" s="158">
        <v>17.3</v>
      </c>
      <c r="I133" s="159"/>
      <c r="L133" s="155"/>
      <c r="M133" s="160"/>
      <c r="T133" s="161"/>
      <c r="AT133" s="156" t="s">
        <v>150</v>
      </c>
      <c r="AU133" s="156" t="s">
        <v>87</v>
      </c>
      <c r="AV133" s="13" t="s">
        <v>87</v>
      </c>
      <c r="AW133" s="13" t="s">
        <v>33</v>
      </c>
      <c r="AX133" s="13" t="s">
        <v>85</v>
      </c>
      <c r="AY133" s="156" t="s">
        <v>136</v>
      </c>
    </row>
    <row r="134" spans="2:65" s="12" customFormat="1">
      <c r="B134" s="149"/>
      <c r="D134" s="145" t="s">
        <v>150</v>
      </c>
      <c r="E134" s="150" t="s">
        <v>1</v>
      </c>
      <c r="F134" s="151" t="s">
        <v>1481</v>
      </c>
      <c r="H134" s="150" t="s">
        <v>1</v>
      </c>
      <c r="I134" s="152"/>
      <c r="L134" s="149"/>
      <c r="M134" s="153"/>
      <c r="T134" s="154"/>
      <c r="AT134" s="150" t="s">
        <v>150</v>
      </c>
      <c r="AU134" s="150" t="s">
        <v>87</v>
      </c>
      <c r="AV134" s="12" t="s">
        <v>85</v>
      </c>
      <c r="AW134" s="12" t="s">
        <v>33</v>
      </c>
      <c r="AX134" s="12" t="s">
        <v>77</v>
      </c>
      <c r="AY134" s="150" t="s">
        <v>136</v>
      </c>
    </row>
    <row r="135" spans="2:65" s="1" customFormat="1" ht="16.5" customHeight="1">
      <c r="B135" s="32"/>
      <c r="C135" s="132" t="s">
        <v>159</v>
      </c>
      <c r="D135" s="132" t="s">
        <v>142</v>
      </c>
      <c r="E135" s="133" t="s">
        <v>1484</v>
      </c>
      <c r="F135" s="134" t="s">
        <v>1485</v>
      </c>
      <c r="G135" s="135" t="s">
        <v>296</v>
      </c>
      <c r="H135" s="136">
        <v>80</v>
      </c>
      <c r="I135" s="137"/>
      <c r="J135" s="138">
        <f>ROUND(I135*H135,2)</f>
        <v>0</v>
      </c>
      <c r="K135" s="134" t="s">
        <v>146</v>
      </c>
      <c r="L135" s="32"/>
      <c r="M135" s="139" t="s">
        <v>1</v>
      </c>
      <c r="N135" s="140" t="s">
        <v>42</v>
      </c>
      <c r="P135" s="141">
        <f>O135*H135</f>
        <v>0</v>
      </c>
      <c r="Q135" s="141">
        <v>3.0000000000000001E-5</v>
      </c>
      <c r="R135" s="141">
        <f>Q135*H135</f>
        <v>2.4000000000000002E-3</v>
      </c>
      <c r="S135" s="141">
        <v>0</v>
      </c>
      <c r="T135" s="142">
        <f>S135*H135</f>
        <v>0</v>
      </c>
      <c r="AR135" s="143" t="s">
        <v>135</v>
      </c>
      <c r="AT135" s="143" t="s">
        <v>142</v>
      </c>
      <c r="AU135" s="143" t="s">
        <v>87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85</v>
      </c>
      <c r="BK135" s="144">
        <f>ROUND(I135*H135,2)</f>
        <v>0</v>
      </c>
      <c r="BL135" s="17" t="s">
        <v>135</v>
      </c>
      <c r="BM135" s="143" t="s">
        <v>1486</v>
      </c>
    </row>
    <row r="136" spans="2:65" s="1" customFormat="1">
      <c r="B136" s="32"/>
      <c r="D136" s="145" t="s">
        <v>149</v>
      </c>
      <c r="F136" s="146" t="s">
        <v>1487</v>
      </c>
      <c r="I136" s="147"/>
      <c r="L136" s="32"/>
      <c r="M136" s="148"/>
      <c r="T136" s="56"/>
      <c r="AT136" s="17" t="s">
        <v>149</v>
      </c>
      <c r="AU136" s="17" t="s">
        <v>87</v>
      </c>
    </row>
    <row r="137" spans="2:65" s="12" customFormat="1">
      <c r="B137" s="149"/>
      <c r="D137" s="145" t="s">
        <v>150</v>
      </c>
      <c r="E137" s="150" t="s">
        <v>1</v>
      </c>
      <c r="F137" s="151" t="s">
        <v>1023</v>
      </c>
      <c r="H137" s="150" t="s">
        <v>1</v>
      </c>
      <c r="I137" s="152"/>
      <c r="L137" s="149"/>
      <c r="M137" s="153"/>
      <c r="T137" s="154"/>
      <c r="AT137" s="150" t="s">
        <v>150</v>
      </c>
      <c r="AU137" s="150" t="s">
        <v>87</v>
      </c>
      <c r="AV137" s="12" t="s">
        <v>85</v>
      </c>
      <c r="AW137" s="12" t="s">
        <v>33</v>
      </c>
      <c r="AX137" s="12" t="s">
        <v>77</v>
      </c>
      <c r="AY137" s="150" t="s">
        <v>136</v>
      </c>
    </row>
    <row r="138" spans="2:65" s="13" customFormat="1">
      <c r="B138" s="155"/>
      <c r="D138" s="145" t="s">
        <v>150</v>
      </c>
      <c r="E138" s="156" t="s">
        <v>1</v>
      </c>
      <c r="F138" s="157" t="s">
        <v>1488</v>
      </c>
      <c r="H138" s="158">
        <v>80</v>
      </c>
      <c r="I138" s="159"/>
      <c r="L138" s="155"/>
      <c r="M138" s="160"/>
      <c r="T138" s="161"/>
      <c r="AT138" s="156" t="s">
        <v>150</v>
      </c>
      <c r="AU138" s="156" t="s">
        <v>87</v>
      </c>
      <c r="AV138" s="13" t="s">
        <v>87</v>
      </c>
      <c r="AW138" s="13" t="s">
        <v>33</v>
      </c>
      <c r="AX138" s="13" t="s">
        <v>85</v>
      </c>
      <c r="AY138" s="156" t="s">
        <v>136</v>
      </c>
    </row>
    <row r="139" spans="2:65" s="1" customFormat="1" ht="16.5" customHeight="1">
      <c r="B139" s="32"/>
      <c r="C139" s="132" t="s">
        <v>135</v>
      </c>
      <c r="D139" s="132" t="s">
        <v>142</v>
      </c>
      <c r="E139" s="133" t="s">
        <v>1025</v>
      </c>
      <c r="F139" s="134" t="s">
        <v>1026</v>
      </c>
      <c r="G139" s="135" t="s">
        <v>250</v>
      </c>
      <c r="H139" s="136">
        <v>8.1999999999999993</v>
      </c>
      <c r="I139" s="137"/>
      <c r="J139" s="138">
        <f>ROUND(I139*H139,2)</f>
        <v>0</v>
      </c>
      <c r="K139" s="134" t="s">
        <v>362</v>
      </c>
      <c r="L139" s="32"/>
      <c r="M139" s="139" t="s">
        <v>1</v>
      </c>
      <c r="N139" s="140" t="s">
        <v>42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135</v>
      </c>
      <c r="AT139" s="143" t="s">
        <v>142</v>
      </c>
      <c r="AU139" s="143" t="s">
        <v>87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85</v>
      </c>
      <c r="BK139" s="144">
        <f>ROUND(I139*H139,2)</f>
        <v>0</v>
      </c>
      <c r="BL139" s="17" t="s">
        <v>135</v>
      </c>
      <c r="BM139" s="143" t="s">
        <v>1489</v>
      </c>
    </row>
    <row r="140" spans="2:65" s="1" customFormat="1">
      <c r="B140" s="32"/>
      <c r="D140" s="145" t="s">
        <v>149</v>
      </c>
      <c r="F140" s="146" t="s">
        <v>1028</v>
      </c>
      <c r="I140" s="147"/>
      <c r="L140" s="32"/>
      <c r="M140" s="148"/>
      <c r="T140" s="56"/>
      <c r="AT140" s="17" t="s">
        <v>149</v>
      </c>
      <c r="AU140" s="17" t="s">
        <v>87</v>
      </c>
    </row>
    <row r="141" spans="2:65" s="13" customFormat="1">
      <c r="B141" s="155"/>
      <c r="D141" s="145" t="s">
        <v>150</v>
      </c>
      <c r="E141" s="156" t="s">
        <v>1</v>
      </c>
      <c r="F141" s="157" t="s">
        <v>1490</v>
      </c>
      <c r="H141" s="158">
        <v>8.1999999999999993</v>
      </c>
      <c r="I141" s="159"/>
      <c r="L141" s="155"/>
      <c r="M141" s="160"/>
      <c r="T141" s="161"/>
      <c r="AT141" s="156" t="s">
        <v>150</v>
      </c>
      <c r="AU141" s="156" t="s">
        <v>87</v>
      </c>
      <c r="AV141" s="13" t="s">
        <v>87</v>
      </c>
      <c r="AW141" s="13" t="s">
        <v>33</v>
      </c>
      <c r="AX141" s="13" t="s">
        <v>85</v>
      </c>
      <c r="AY141" s="156" t="s">
        <v>136</v>
      </c>
    </row>
    <row r="142" spans="2:65" s="1" customFormat="1" ht="21.75" customHeight="1">
      <c r="B142" s="32"/>
      <c r="C142" s="132" t="s">
        <v>139</v>
      </c>
      <c r="D142" s="132" t="s">
        <v>142</v>
      </c>
      <c r="E142" s="133" t="s">
        <v>1491</v>
      </c>
      <c r="F142" s="134" t="s">
        <v>1492</v>
      </c>
      <c r="G142" s="135" t="s">
        <v>309</v>
      </c>
      <c r="H142" s="136">
        <v>1.73</v>
      </c>
      <c r="I142" s="137"/>
      <c r="J142" s="138">
        <f>ROUND(I142*H142,2)</f>
        <v>0</v>
      </c>
      <c r="K142" s="134" t="s">
        <v>146</v>
      </c>
      <c r="L142" s="32"/>
      <c r="M142" s="139" t="s">
        <v>1</v>
      </c>
      <c r="N142" s="140" t="s">
        <v>42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135</v>
      </c>
      <c r="AT142" s="143" t="s">
        <v>142</v>
      </c>
      <c r="AU142" s="143" t="s">
        <v>87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85</v>
      </c>
      <c r="BK142" s="144">
        <f>ROUND(I142*H142,2)</f>
        <v>0</v>
      </c>
      <c r="BL142" s="17" t="s">
        <v>135</v>
      </c>
      <c r="BM142" s="143" t="s">
        <v>1493</v>
      </c>
    </row>
    <row r="143" spans="2:65" s="1" customFormat="1">
      <c r="B143" s="32"/>
      <c r="D143" s="145" t="s">
        <v>149</v>
      </c>
      <c r="F143" s="146" t="s">
        <v>1494</v>
      </c>
      <c r="I143" s="147"/>
      <c r="L143" s="32"/>
      <c r="M143" s="148"/>
      <c r="T143" s="56"/>
      <c r="AT143" s="17" t="s">
        <v>149</v>
      </c>
      <c r="AU143" s="17" t="s">
        <v>87</v>
      </c>
    </row>
    <row r="144" spans="2:65" s="13" customFormat="1">
      <c r="B144" s="155"/>
      <c r="D144" s="145" t="s">
        <v>150</v>
      </c>
      <c r="E144" s="156" t="s">
        <v>1</v>
      </c>
      <c r="F144" s="157" t="s">
        <v>1495</v>
      </c>
      <c r="H144" s="158">
        <v>1.73</v>
      </c>
      <c r="I144" s="159"/>
      <c r="L144" s="155"/>
      <c r="M144" s="160"/>
      <c r="T144" s="161"/>
      <c r="AT144" s="156" t="s">
        <v>150</v>
      </c>
      <c r="AU144" s="156" t="s">
        <v>87</v>
      </c>
      <c r="AV144" s="13" t="s">
        <v>87</v>
      </c>
      <c r="AW144" s="13" t="s">
        <v>33</v>
      </c>
      <c r="AX144" s="13" t="s">
        <v>85</v>
      </c>
      <c r="AY144" s="156" t="s">
        <v>136</v>
      </c>
    </row>
    <row r="145" spans="2:65" s="1" customFormat="1" ht="21.75" customHeight="1">
      <c r="B145" s="32"/>
      <c r="C145" s="132" t="s">
        <v>176</v>
      </c>
      <c r="D145" s="132" t="s">
        <v>142</v>
      </c>
      <c r="E145" s="133" t="s">
        <v>1496</v>
      </c>
      <c r="F145" s="134" t="s">
        <v>1497</v>
      </c>
      <c r="G145" s="135" t="s">
        <v>309</v>
      </c>
      <c r="H145" s="136">
        <v>80.44</v>
      </c>
      <c r="I145" s="137"/>
      <c r="J145" s="138">
        <f>ROUND(I145*H145,2)</f>
        <v>0</v>
      </c>
      <c r="K145" s="134" t="s">
        <v>146</v>
      </c>
      <c r="L145" s="32"/>
      <c r="M145" s="139" t="s">
        <v>1</v>
      </c>
      <c r="N145" s="140" t="s">
        <v>42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135</v>
      </c>
      <c r="AT145" s="143" t="s">
        <v>142</v>
      </c>
      <c r="AU145" s="143" t="s">
        <v>87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85</v>
      </c>
      <c r="BK145" s="144">
        <f>ROUND(I145*H145,2)</f>
        <v>0</v>
      </c>
      <c r="BL145" s="17" t="s">
        <v>135</v>
      </c>
      <c r="BM145" s="143" t="s">
        <v>1498</v>
      </c>
    </row>
    <row r="146" spans="2:65" s="1" customFormat="1" ht="19.2">
      <c r="B146" s="32"/>
      <c r="D146" s="145" t="s">
        <v>149</v>
      </c>
      <c r="F146" s="146" t="s">
        <v>1499</v>
      </c>
      <c r="I146" s="147"/>
      <c r="L146" s="32"/>
      <c r="M146" s="148"/>
      <c r="T146" s="56"/>
      <c r="AT146" s="17" t="s">
        <v>149</v>
      </c>
      <c r="AU146" s="17" t="s">
        <v>87</v>
      </c>
    </row>
    <row r="147" spans="2:65" s="13" customFormat="1">
      <c r="B147" s="155"/>
      <c r="D147" s="145" t="s">
        <v>150</v>
      </c>
      <c r="E147" s="156" t="s">
        <v>1</v>
      </c>
      <c r="F147" s="157" t="s">
        <v>1500</v>
      </c>
      <c r="H147" s="158">
        <v>33.28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77</v>
      </c>
      <c r="AY147" s="156" t="s">
        <v>136</v>
      </c>
    </row>
    <row r="148" spans="2:65" s="13" customFormat="1">
      <c r="B148" s="155"/>
      <c r="D148" s="145" t="s">
        <v>150</v>
      </c>
      <c r="E148" s="156" t="s">
        <v>1</v>
      </c>
      <c r="F148" s="157" t="s">
        <v>1501</v>
      </c>
      <c r="H148" s="158">
        <v>47.16</v>
      </c>
      <c r="I148" s="159"/>
      <c r="L148" s="155"/>
      <c r="M148" s="160"/>
      <c r="T148" s="161"/>
      <c r="AT148" s="156" t="s">
        <v>150</v>
      </c>
      <c r="AU148" s="156" t="s">
        <v>87</v>
      </c>
      <c r="AV148" s="13" t="s">
        <v>87</v>
      </c>
      <c r="AW148" s="13" t="s">
        <v>33</v>
      </c>
      <c r="AX148" s="13" t="s">
        <v>77</v>
      </c>
      <c r="AY148" s="156" t="s">
        <v>136</v>
      </c>
    </row>
    <row r="149" spans="2:65" s="12" customFormat="1">
      <c r="B149" s="149"/>
      <c r="D149" s="145" t="s">
        <v>150</v>
      </c>
      <c r="E149" s="150" t="s">
        <v>1</v>
      </c>
      <c r="F149" s="151" t="s">
        <v>1036</v>
      </c>
      <c r="H149" s="150" t="s">
        <v>1</v>
      </c>
      <c r="I149" s="152"/>
      <c r="L149" s="149"/>
      <c r="M149" s="153"/>
      <c r="T149" s="154"/>
      <c r="AT149" s="150" t="s">
        <v>150</v>
      </c>
      <c r="AU149" s="150" t="s">
        <v>87</v>
      </c>
      <c r="AV149" s="12" t="s">
        <v>85</v>
      </c>
      <c r="AW149" s="12" t="s">
        <v>33</v>
      </c>
      <c r="AX149" s="12" t="s">
        <v>77</v>
      </c>
      <c r="AY149" s="150" t="s">
        <v>136</v>
      </c>
    </row>
    <row r="150" spans="2:65" s="12" customFormat="1">
      <c r="B150" s="149"/>
      <c r="D150" s="145" t="s">
        <v>150</v>
      </c>
      <c r="E150" s="150" t="s">
        <v>1</v>
      </c>
      <c r="F150" s="151" t="s">
        <v>1502</v>
      </c>
      <c r="H150" s="150" t="s">
        <v>1</v>
      </c>
      <c r="I150" s="152"/>
      <c r="L150" s="149"/>
      <c r="M150" s="153"/>
      <c r="T150" s="154"/>
      <c r="AT150" s="150" t="s">
        <v>150</v>
      </c>
      <c r="AU150" s="150" t="s">
        <v>87</v>
      </c>
      <c r="AV150" s="12" t="s">
        <v>85</v>
      </c>
      <c r="AW150" s="12" t="s">
        <v>33</v>
      </c>
      <c r="AX150" s="12" t="s">
        <v>77</v>
      </c>
      <c r="AY150" s="150" t="s">
        <v>136</v>
      </c>
    </row>
    <row r="151" spans="2:65" s="14" customFormat="1">
      <c r="B151" s="165"/>
      <c r="D151" s="145" t="s">
        <v>150</v>
      </c>
      <c r="E151" s="166" t="s">
        <v>1</v>
      </c>
      <c r="F151" s="167" t="s">
        <v>277</v>
      </c>
      <c r="H151" s="168">
        <v>80.44</v>
      </c>
      <c r="I151" s="169"/>
      <c r="L151" s="165"/>
      <c r="M151" s="170"/>
      <c r="T151" s="171"/>
      <c r="AT151" s="166" t="s">
        <v>150</v>
      </c>
      <c r="AU151" s="166" t="s">
        <v>87</v>
      </c>
      <c r="AV151" s="14" t="s">
        <v>135</v>
      </c>
      <c r="AW151" s="14" t="s">
        <v>33</v>
      </c>
      <c r="AX151" s="14" t="s">
        <v>85</v>
      </c>
      <c r="AY151" s="166" t="s">
        <v>136</v>
      </c>
    </row>
    <row r="152" spans="2:65" s="1" customFormat="1" ht="16.5" customHeight="1">
      <c r="B152" s="32"/>
      <c r="C152" s="132" t="s">
        <v>183</v>
      </c>
      <c r="D152" s="132" t="s">
        <v>142</v>
      </c>
      <c r="E152" s="133" t="s">
        <v>1503</v>
      </c>
      <c r="F152" s="134" t="s">
        <v>1504</v>
      </c>
      <c r="G152" s="135" t="s">
        <v>309</v>
      </c>
      <c r="H152" s="136">
        <v>6.12</v>
      </c>
      <c r="I152" s="137"/>
      <c r="J152" s="138">
        <f>ROUND(I152*H152,2)</f>
        <v>0</v>
      </c>
      <c r="K152" s="134" t="s">
        <v>146</v>
      </c>
      <c r="L152" s="32"/>
      <c r="M152" s="139" t="s">
        <v>1</v>
      </c>
      <c r="N152" s="140" t="s">
        <v>42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135</v>
      </c>
      <c r="AT152" s="143" t="s">
        <v>142</v>
      </c>
      <c r="AU152" s="143" t="s">
        <v>87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85</v>
      </c>
      <c r="BK152" s="144">
        <f>ROUND(I152*H152,2)</f>
        <v>0</v>
      </c>
      <c r="BL152" s="17" t="s">
        <v>135</v>
      </c>
      <c r="BM152" s="143" t="s">
        <v>1505</v>
      </c>
    </row>
    <row r="153" spans="2:65" s="1" customFormat="1">
      <c r="B153" s="32"/>
      <c r="D153" s="145" t="s">
        <v>149</v>
      </c>
      <c r="F153" s="146" t="s">
        <v>1506</v>
      </c>
      <c r="I153" s="147"/>
      <c r="L153" s="32"/>
      <c r="M153" s="148"/>
      <c r="T153" s="56"/>
      <c r="AT153" s="17" t="s">
        <v>149</v>
      </c>
      <c r="AU153" s="17" t="s">
        <v>87</v>
      </c>
    </row>
    <row r="154" spans="2:65" s="12" customFormat="1">
      <c r="B154" s="149"/>
      <c r="D154" s="145" t="s">
        <v>150</v>
      </c>
      <c r="E154" s="150" t="s">
        <v>1</v>
      </c>
      <c r="F154" s="151" t="s">
        <v>1507</v>
      </c>
      <c r="H154" s="150" t="s">
        <v>1</v>
      </c>
      <c r="I154" s="152"/>
      <c r="L154" s="149"/>
      <c r="M154" s="153"/>
      <c r="T154" s="154"/>
      <c r="AT154" s="150" t="s">
        <v>150</v>
      </c>
      <c r="AU154" s="150" t="s">
        <v>87</v>
      </c>
      <c r="AV154" s="12" t="s">
        <v>85</v>
      </c>
      <c r="AW154" s="12" t="s">
        <v>33</v>
      </c>
      <c r="AX154" s="12" t="s">
        <v>77</v>
      </c>
      <c r="AY154" s="150" t="s">
        <v>136</v>
      </c>
    </row>
    <row r="155" spans="2:65" s="12" customFormat="1">
      <c r="B155" s="149"/>
      <c r="D155" s="145" t="s">
        <v>150</v>
      </c>
      <c r="E155" s="150" t="s">
        <v>1</v>
      </c>
      <c r="F155" s="151" t="s">
        <v>1508</v>
      </c>
      <c r="H155" s="150" t="s">
        <v>1</v>
      </c>
      <c r="I155" s="152"/>
      <c r="L155" s="149"/>
      <c r="M155" s="153"/>
      <c r="T155" s="154"/>
      <c r="AT155" s="150" t="s">
        <v>150</v>
      </c>
      <c r="AU155" s="150" t="s">
        <v>87</v>
      </c>
      <c r="AV155" s="12" t="s">
        <v>85</v>
      </c>
      <c r="AW155" s="12" t="s">
        <v>33</v>
      </c>
      <c r="AX155" s="12" t="s">
        <v>77</v>
      </c>
      <c r="AY155" s="150" t="s">
        <v>136</v>
      </c>
    </row>
    <row r="156" spans="2:65" s="13" customFormat="1">
      <c r="B156" s="155"/>
      <c r="D156" s="145" t="s">
        <v>150</v>
      </c>
      <c r="E156" s="156" t="s">
        <v>1</v>
      </c>
      <c r="F156" s="157" t="s">
        <v>1509</v>
      </c>
      <c r="H156" s="158">
        <v>6.12</v>
      </c>
      <c r="I156" s="159"/>
      <c r="L156" s="155"/>
      <c r="M156" s="160"/>
      <c r="T156" s="161"/>
      <c r="AT156" s="156" t="s">
        <v>150</v>
      </c>
      <c r="AU156" s="156" t="s">
        <v>87</v>
      </c>
      <c r="AV156" s="13" t="s">
        <v>87</v>
      </c>
      <c r="AW156" s="13" t="s">
        <v>33</v>
      </c>
      <c r="AX156" s="13" t="s">
        <v>85</v>
      </c>
      <c r="AY156" s="156" t="s">
        <v>136</v>
      </c>
    </row>
    <row r="157" spans="2:65" s="12" customFormat="1">
      <c r="B157" s="149"/>
      <c r="D157" s="145" t="s">
        <v>150</v>
      </c>
      <c r="E157" s="150" t="s">
        <v>1</v>
      </c>
      <c r="F157" s="151" t="s">
        <v>1510</v>
      </c>
      <c r="H157" s="150" t="s">
        <v>1</v>
      </c>
      <c r="I157" s="152"/>
      <c r="L157" s="149"/>
      <c r="M157" s="153"/>
      <c r="T157" s="154"/>
      <c r="AT157" s="150" t="s">
        <v>150</v>
      </c>
      <c r="AU157" s="150" t="s">
        <v>87</v>
      </c>
      <c r="AV157" s="12" t="s">
        <v>85</v>
      </c>
      <c r="AW157" s="12" t="s">
        <v>33</v>
      </c>
      <c r="AX157" s="12" t="s">
        <v>77</v>
      </c>
      <c r="AY157" s="150" t="s">
        <v>136</v>
      </c>
    </row>
    <row r="158" spans="2:65" s="12" customFormat="1">
      <c r="B158" s="149"/>
      <c r="D158" s="145" t="s">
        <v>150</v>
      </c>
      <c r="E158" s="150" t="s">
        <v>1</v>
      </c>
      <c r="F158" s="151" t="s">
        <v>1511</v>
      </c>
      <c r="H158" s="150" t="s">
        <v>1</v>
      </c>
      <c r="I158" s="152"/>
      <c r="L158" s="149"/>
      <c r="M158" s="153"/>
      <c r="T158" s="154"/>
      <c r="AT158" s="150" t="s">
        <v>150</v>
      </c>
      <c r="AU158" s="150" t="s">
        <v>87</v>
      </c>
      <c r="AV158" s="12" t="s">
        <v>85</v>
      </c>
      <c r="AW158" s="12" t="s">
        <v>33</v>
      </c>
      <c r="AX158" s="12" t="s">
        <v>77</v>
      </c>
      <c r="AY158" s="150" t="s">
        <v>136</v>
      </c>
    </row>
    <row r="159" spans="2:65" s="1" customFormat="1" ht="16.5" customHeight="1">
      <c r="B159" s="32"/>
      <c r="C159" s="132" t="s">
        <v>189</v>
      </c>
      <c r="D159" s="132" t="s">
        <v>142</v>
      </c>
      <c r="E159" s="133" t="s">
        <v>1038</v>
      </c>
      <c r="F159" s="134" t="s">
        <v>1039</v>
      </c>
      <c r="G159" s="135" t="s">
        <v>309</v>
      </c>
      <c r="H159" s="136">
        <v>16.088000000000001</v>
      </c>
      <c r="I159" s="137"/>
      <c r="J159" s="138">
        <f>ROUND(I159*H159,2)</f>
        <v>0</v>
      </c>
      <c r="K159" s="134" t="s">
        <v>146</v>
      </c>
      <c r="L159" s="32"/>
      <c r="M159" s="139" t="s">
        <v>1</v>
      </c>
      <c r="N159" s="140" t="s">
        <v>42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135</v>
      </c>
      <c r="AT159" s="143" t="s">
        <v>142</v>
      </c>
      <c r="AU159" s="143" t="s">
        <v>87</v>
      </c>
      <c r="AY159" s="17" t="s">
        <v>136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85</v>
      </c>
      <c r="BK159" s="144">
        <f>ROUND(I159*H159,2)</f>
        <v>0</v>
      </c>
      <c r="BL159" s="17" t="s">
        <v>135</v>
      </c>
      <c r="BM159" s="143" t="s">
        <v>1512</v>
      </c>
    </row>
    <row r="160" spans="2:65" s="1" customFormat="1" ht="19.2">
      <c r="B160" s="32"/>
      <c r="D160" s="145" t="s">
        <v>149</v>
      </c>
      <c r="F160" s="146" t="s">
        <v>1041</v>
      </c>
      <c r="I160" s="147"/>
      <c r="L160" s="32"/>
      <c r="M160" s="148"/>
      <c r="T160" s="56"/>
      <c r="AT160" s="17" t="s">
        <v>149</v>
      </c>
      <c r="AU160" s="17" t="s">
        <v>87</v>
      </c>
    </row>
    <row r="161" spans="2:65" s="12" customFormat="1">
      <c r="B161" s="149"/>
      <c r="D161" s="145" t="s">
        <v>150</v>
      </c>
      <c r="E161" s="150" t="s">
        <v>1</v>
      </c>
      <c r="F161" s="151" t="s">
        <v>1328</v>
      </c>
      <c r="H161" s="150" t="s">
        <v>1</v>
      </c>
      <c r="I161" s="152"/>
      <c r="L161" s="149"/>
      <c r="M161" s="153"/>
      <c r="T161" s="154"/>
      <c r="AT161" s="150" t="s">
        <v>150</v>
      </c>
      <c r="AU161" s="150" t="s">
        <v>87</v>
      </c>
      <c r="AV161" s="12" t="s">
        <v>85</v>
      </c>
      <c r="AW161" s="12" t="s">
        <v>33</v>
      </c>
      <c r="AX161" s="12" t="s">
        <v>77</v>
      </c>
      <c r="AY161" s="150" t="s">
        <v>136</v>
      </c>
    </row>
    <row r="162" spans="2:65" s="13" customFormat="1">
      <c r="B162" s="155"/>
      <c r="D162" s="145" t="s">
        <v>150</v>
      </c>
      <c r="E162" s="156" t="s">
        <v>1</v>
      </c>
      <c r="F162" s="157" t="s">
        <v>1513</v>
      </c>
      <c r="H162" s="158">
        <v>16.088000000000001</v>
      </c>
      <c r="I162" s="159"/>
      <c r="L162" s="155"/>
      <c r="M162" s="160"/>
      <c r="T162" s="161"/>
      <c r="AT162" s="156" t="s">
        <v>150</v>
      </c>
      <c r="AU162" s="156" t="s">
        <v>87</v>
      </c>
      <c r="AV162" s="13" t="s">
        <v>87</v>
      </c>
      <c r="AW162" s="13" t="s">
        <v>33</v>
      </c>
      <c r="AX162" s="13" t="s">
        <v>85</v>
      </c>
      <c r="AY162" s="156" t="s">
        <v>136</v>
      </c>
    </row>
    <row r="163" spans="2:65" s="1" customFormat="1" ht="16.5" customHeight="1">
      <c r="B163" s="32"/>
      <c r="C163" s="132" t="s">
        <v>198</v>
      </c>
      <c r="D163" s="132" t="s">
        <v>142</v>
      </c>
      <c r="E163" s="133" t="s">
        <v>347</v>
      </c>
      <c r="F163" s="134" t="s">
        <v>348</v>
      </c>
      <c r="G163" s="135" t="s">
        <v>250</v>
      </c>
      <c r="H163" s="136">
        <v>188</v>
      </c>
      <c r="I163" s="137"/>
      <c r="J163" s="138">
        <f>ROUND(I163*H163,2)</f>
        <v>0</v>
      </c>
      <c r="K163" s="134" t="s">
        <v>146</v>
      </c>
      <c r="L163" s="32"/>
      <c r="M163" s="139" t="s">
        <v>1</v>
      </c>
      <c r="N163" s="140" t="s">
        <v>42</v>
      </c>
      <c r="P163" s="141">
        <f>O163*H163</f>
        <v>0</v>
      </c>
      <c r="Q163" s="141">
        <v>8.4000000000000003E-4</v>
      </c>
      <c r="R163" s="141">
        <f>Q163*H163</f>
        <v>0.15792</v>
      </c>
      <c r="S163" s="141">
        <v>0</v>
      </c>
      <c r="T163" s="142">
        <f>S163*H163</f>
        <v>0</v>
      </c>
      <c r="AR163" s="143" t="s">
        <v>135</v>
      </c>
      <c r="AT163" s="143" t="s">
        <v>142</v>
      </c>
      <c r="AU163" s="143" t="s">
        <v>87</v>
      </c>
      <c r="AY163" s="17" t="s">
        <v>136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85</v>
      </c>
      <c r="BK163" s="144">
        <f>ROUND(I163*H163,2)</f>
        <v>0</v>
      </c>
      <c r="BL163" s="17" t="s">
        <v>135</v>
      </c>
      <c r="BM163" s="143" t="s">
        <v>1514</v>
      </c>
    </row>
    <row r="164" spans="2:65" s="1" customFormat="1">
      <c r="B164" s="32"/>
      <c r="D164" s="145" t="s">
        <v>149</v>
      </c>
      <c r="F164" s="146" t="s">
        <v>350</v>
      </c>
      <c r="I164" s="147"/>
      <c r="L164" s="32"/>
      <c r="M164" s="148"/>
      <c r="T164" s="56"/>
      <c r="AT164" s="17" t="s">
        <v>149</v>
      </c>
      <c r="AU164" s="17" t="s">
        <v>87</v>
      </c>
    </row>
    <row r="165" spans="2:65" s="12" customFormat="1">
      <c r="B165" s="149"/>
      <c r="D165" s="145" t="s">
        <v>150</v>
      </c>
      <c r="E165" s="150" t="s">
        <v>1</v>
      </c>
      <c r="F165" s="151" t="s">
        <v>1515</v>
      </c>
      <c r="H165" s="150" t="s">
        <v>1</v>
      </c>
      <c r="I165" s="152"/>
      <c r="L165" s="149"/>
      <c r="M165" s="153"/>
      <c r="T165" s="154"/>
      <c r="AT165" s="150" t="s">
        <v>150</v>
      </c>
      <c r="AU165" s="150" t="s">
        <v>87</v>
      </c>
      <c r="AV165" s="12" t="s">
        <v>85</v>
      </c>
      <c r="AW165" s="12" t="s">
        <v>33</v>
      </c>
      <c r="AX165" s="12" t="s">
        <v>77</v>
      </c>
      <c r="AY165" s="150" t="s">
        <v>136</v>
      </c>
    </row>
    <row r="166" spans="2:65" s="13" customFormat="1">
      <c r="B166" s="155"/>
      <c r="D166" s="145" t="s">
        <v>150</v>
      </c>
      <c r="E166" s="156" t="s">
        <v>1</v>
      </c>
      <c r="F166" s="157" t="s">
        <v>1516</v>
      </c>
      <c r="H166" s="158">
        <v>83.2</v>
      </c>
      <c r="I166" s="159"/>
      <c r="L166" s="155"/>
      <c r="M166" s="160"/>
      <c r="T166" s="161"/>
      <c r="AT166" s="156" t="s">
        <v>150</v>
      </c>
      <c r="AU166" s="156" t="s">
        <v>87</v>
      </c>
      <c r="AV166" s="13" t="s">
        <v>87</v>
      </c>
      <c r="AW166" s="13" t="s">
        <v>33</v>
      </c>
      <c r="AX166" s="13" t="s">
        <v>77</v>
      </c>
      <c r="AY166" s="156" t="s">
        <v>136</v>
      </c>
    </row>
    <row r="167" spans="2:65" s="12" customFormat="1">
      <c r="B167" s="149"/>
      <c r="D167" s="145" t="s">
        <v>150</v>
      </c>
      <c r="E167" s="150" t="s">
        <v>1</v>
      </c>
      <c r="F167" s="151" t="s">
        <v>1517</v>
      </c>
      <c r="H167" s="150" t="s">
        <v>1</v>
      </c>
      <c r="I167" s="152"/>
      <c r="L167" s="149"/>
      <c r="M167" s="153"/>
      <c r="T167" s="154"/>
      <c r="AT167" s="150" t="s">
        <v>150</v>
      </c>
      <c r="AU167" s="150" t="s">
        <v>87</v>
      </c>
      <c r="AV167" s="12" t="s">
        <v>85</v>
      </c>
      <c r="AW167" s="12" t="s">
        <v>33</v>
      </c>
      <c r="AX167" s="12" t="s">
        <v>77</v>
      </c>
      <c r="AY167" s="150" t="s">
        <v>136</v>
      </c>
    </row>
    <row r="168" spans="2:65" s="13" customFormat="1">
      <c r="B168" s="155"/>
      <c r="D168" s="145" t="s">
        <v>150</v>
      </c>
      <c r="E168" s="156" t="s">
        <v>1</v>
      </c>
      <c r="F168" s="157" t="s">
        <v>1518</v>
      </c>
      <c r="H168" s="158">
        <v>104.8</v>
      </c>
      <c r="I168" s="159"/>
      <c r="L168" s="155"/>
      <c r="M168" s="160"/>
      <c r="T168" s="161"/>
      <c r="AT168" s="156" t="s">
        <v>150</v>
      </c>
      <c r="AU168" s="156" t="s">
        <v>87</v>
      </c>
      <c r="AV168" s="13" t="s">
        <v>87</v>
      </c>
      <c r="AW168" s="13" t="s">
        <v>33</v>
      </c>
      <c r="AX168" s="13" t="s">
        <v>77</v>
      </c>
      <c r="AY168" s="156" t="s">
        <v>136</v>
      </c>
    </row>
    <row r="169" spans="2:65" s="14" customFormat="1">
      <c r="B169" s="165"/>
      <c r="D169" s="145" t="s">
        <v>150</v>
      </c>
      <c r="E169" s="166" t="s">
        <v>1</v>
      </c>
      <c r="F169" s="167" t="s">
        <v>277</v>
      </c>
      <c r="H169" s="168">
        <v>188</v>
      </c>
      <c r="I169" s="169"/>
      <c r="L169" s="165"/>
      <c r="M169" s="170"/>
      <c r="T169" s="171"/>
      <c r="AT169" s="166" t="s">
        <v>150</v>
      </c>
      <c r="AU169" s="166" t="s">
        <v>87</v>
      </c>
      <c r="AV169" s="14" t="s">
        <v>135</v>
      </c>
      <c r="AW169" s="14" t="s">
        <v>33</v>
      </c>
      <c r="AX169" s="14" t="s">
        <v>85</v>
      </c>
      <c r="AY169" s="166" t="s">
        <v>136</v>
      </c>
    </row>
    <row r="170" spans="2:65" s="1" customFormat="1" ht="16.5" customHeight="1">
      <c r="B170" s="32"/>
      <c r="C170" s="132" t="s">
        <v>205</v>
      </c>
      <c r="D170" s="132" t="s">
        <v>142</v>
      </c>
      <c r="E170" s="133" t="s">
        <v>354</v>
      </c>
      <c r="F170" s="134" t="s">
        <v>355</v>
      </c>
      <c r="G170" s="135" t="s">
        <v>250</v>
      </c>
      <c r="H170" s="136">
        <v>188</v>
      </c>
      <c r="I170" s="137"/>
      <c r="J170" s="138">
        <f>ROUND(I170*H170,2)</f>
        <v>0</v>
      </c>
      <c r="K170" s="134" t="s">
        <v>146</v>
      </c>
      <c r="L170" s="32"/>
      <c r="M170" s="139" t="s">
        <v>1</v>
      </c>
      <c r="N170" s="140" t="s">
        <v>42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135</v>
      </c>
      <c r="AT170" s="143" t="s">
        <v>142</v>
      </c>
      <c r="AU170" s="143" t="s">
        <v>87</v>
      </c>
      <c r="AY170" s="17" t="s">
        <v>136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85</v>
      </c>
      <c r="BK170" s="144">
        <f>ROUND(I170*H170,2)</f>
        <v>0</v>
      </c>
      <c r="BL170" s="17" t="s">
        <v>135</v>
      </c>
      <c r="BM170" s="143" t="s">
        <v>1519</v>
      </c>
    </row>
    <row r="171" spans="2:65" s="1" customFormat="1" ht="19.2">
      <c r="B171" s="32"/>
      <c r="D171" s="145" t="s">
        <v>149</v>
      </c>
      <c r="F171" s="146" t="s">
        <v>357</v>
      </c>
      <c r="I171" s="147"/>
      <c r="L171" s="32"/>
      <c r="M171" s="148"/>
      <c r="T171" s="56"/>
      <c r="AT171" s="17" t="s">
        <v>149</v>
      </c>
      <c r="AU171" s="17" t="s">
        <v>87</v>
      </c>
    </row>
    <row r="172" spans="2:65" s="13" customFormat="1">
      <c r="B172" s="155"/>
      <c r="D172" s="145" t="s">
        <v>150</v>
      </c>
      <c r="E172" s="156" t="s">
        <v>1</v>
      </c>
      <c r="F172" s="157" t="s">
        <v>1520</v>
      </c>
      <c r="H172" s="158">
        <v>188</v>
      </c>
      <c r="I172" s="159"/>
      <c r="L172" s="155"/>
      <c r="M172" s="160"/>
      <c r="T172" s="161"/>
      <c r="AT172" s="156" t="s">
        <v>150</v>
      </c>
      <c r="AU172" s="156" t="s">
        <v>87</v>
      </c>
      <c r="AV172" s="13" t="s">
        <v>87</v>
      </c>
      <c r="AW172" s="13" t="s">
        <v>33</v>
      </c>
      <c r="AX172" s="13" t="s">
        <v>85</v>
      </c>
      <c r="AY172" s="156" t="s">
        <v>136</v>
      </c>
    </row>
    <row r="173" spans="2:65" s="1" customFormat="1" ht="21.75" customHeight="1">
      <c r="B173" s="32"/>
      <c r="C173" s="132" t="s">
        <v>211</v>
      </c>
      <c r="D173" s="132" t="s">
        <v>142</v>
      </c>
      <c r="E173" s="133" t="s">
        <v>381</v>
      </c>
      <c r="F173" s="134" t="s">
        <v>382</v>
      </c>
      <c r="G173" s="135" t="s">
        <v>309</v>
      </c>
      <c r="H173" s="136">
        <v>28.393999999999998</v>
      </c>
      <c r="I173" s="137"/>
      <c r="J173" s="138">
        <f>ROUND(I173*H173,2)</f>
        <v>0</v>
      </c>
      <c r="K173" s="134" t="s">
        <v>146</v>
      </c>
      <c r="L173" s="32"/>
      <c r="M173" s="139" t="s">
        <v>1</v>
      </c>
      <c r="N173" s="140" t="s">
        <v>42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135</v>
      </c>
      <c r="AT173" s="143" t="s">
        <v>142</v>
      </c>
      <c r="AU173" s="143" t="s">
        <v>87</v>
      </c>
      <c r="AY173" s="17" t="s">
        <v>136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85</v>
      </c>
      <c r="BK173" s="144">
        <f>ROUND(I173*H173,2)</f>
        <v>0</v>
      </c>
      <c r="BL173" s="17" t="s">
        <v>135</v>
      </c>
      <c r="BM173" s="143" t="s">
        <v>1521</v>
      </c>
    </row>
    <row r="174" spans="2:65" s="1" customFormat="1" ht="19.2">
      <c r="B174" s="32"/>
      <c r="D174" s="145" t="s">
        <v>149</v>
      </c>
      <c r="F174" s="146" t="s">
        <v>384</v>
      </c>
      <c r="I174" s="147"/>
      <c r="L174" s="32"/>
      <c r="M174" s="148"/>
      <c r="T174" s="56"/>
      <c r="AT174" s="17" t="s">
        <v>149</v>
      </c>
      <c r="AU174" s="17" t="s">
        <v>87</v>
      </c>
    </row>
    <row r="175" spans="2:65" s="12" customFormat="1">
      <c r="B175" s="149"/>
      <c r="D175" s="145" t="s">
        <v>150</v>
      </c>
      <c r="E175" s="150" t="s">
        <v>1</v>
      </c>
      <c r="F175" s="151" t="s">
        <v>386</v>
      </c>
      <c r="H175" s="150" t="s">
        <v>1</v>
      </c>
      <c r="I175" s="152"/>
      <c r="L175" s="149"/>
      <c r="M175" s="153"/>
      <c r="T175" s="154"/>
      <c r="AT175" s="150" t="s">
        <v>150</v>
      </c>
      <c r="AU175" s="150" t="s">
        <v>87</v>
      </c>
      <c r="AV175" s="12" t="s">
        <v>85</v>
      </c>
      <c r="AW175" s="12" t="s">
        <v>33</v>
      </c>
      <c r="AX175" s="12" t="s">
        <v>77</v>
      </c>
      <c r="AY175" s="150" t="s">
        <v>136</v>
      </c>
    </row>
    <row r="176" spans="2:65" s="13" customFormat="1">
      <c r="B176" s="155"/>
      <c r="D176" s="145" t="s">
        <v>150</v>
      </c>
      <c r="E176" s="156" t="s">
        <v>1</v>
      </c>
      <c r="F176" s="157" t="s">
        <v>1522</v>
      </c>
      <c r="H176" s="158">
        <v>1.73</v>
      </c>
      <c r="I176" s="159"/>
      <c r="L176" s="155"/>
      <c r="M176" s="160"/>
      <c r="T176" s="161"/>
      <c r="AT176" s="156" t="s">
        <v>150</v>
      </c>
      <c r="AU176" s="156" t="s">
        <v>87</v>
      </c>
      <c r="AV176" s="13" t="s">
        <v>87</v>
      </c>
      <c r="AW176" s="13" t="s">
        <v>33</v>
      </c>
      <c r="AX176" s="13" t="s">
        <v>77</v>
      </c>
      <c r="AY176" s="156" t="s">
        <v>136</v>
      </c>
    </row>
    <row r="177" spans="2:65" s="13" customFormat="1">
      <c r="B177" s="155"/>
      <c r="D177" s="145" t="s">
        <v>150</v>
      </c>
      <c r="E177" s="156" t="s">
        <v>1</v>
      </c>
      <c r="F177" s="157" t="s">
        <v>1523</v>
      </c>
      <c r="H177" s="158">
        <v>80.44</v>
      </c>
      <c r="I177" s="159"/>
      <c r="L177" s="155"/>
      <c r="M177" s="160"/>
      <c r="T177" s="161"/>
      <c r="AT177" s="156" t="s">
        <v>150</v>
      </c>
      <c r="AU177" s="156" t="s">
        <v>87</v>
      </c>
      <c r="AV177" s="13" t="s">
        <v>87</v>
      </c>
      <c r="AW177" s="13" t="s">
        <v>33</v>
      </c>
      <c r="AX177" s="13" t="s">
        <v>77</v>
      </c>
      <c r="AY177" s="156" t="s">
        <v>136</v>
      </c>
    </row>
    <row r="178" spans="2:65" s="13" customFormat="1">
      <c r="B178" s="155"/>
      <c r="D178" s="145" t="s">
        <v>150</v>
      </c>
      <c r="E178" s="156" t="s">
        <v>1</v>
      </c>
      <c r="F178" s="157" t="s">
        <v>1524</v>
      </c>
      <c r="H178" s="158">
        <v>6.12</v>
      </c>
      <c r="I178" s="159"/>
      <c r="L178" s="155"/>
      <c r="M178" s="160"/>
      <c r="T178" s="161"/>
      <c r="AT178" s="156" t="s">
        <v>150</v>
      </c>
      <c r="AU178" s="156" t="s">
        <v>87</v>
      </c>
      <c r="AV178" s="13" t="s">
        <v>87</v>
      </c>
      <c r="AW178" s="13" t="s">
        <v>33</v>
      </c>
      <c r="AX178" s="13" t="s">
        <v>77</v>
      </c>
      <c r="AY178" s="156" t="s">
        <v>136</v>
      </c>
    </row>
    <row r="179" spans="2:65" s="13" customFormat="1">
      <c r="B179" s="155"/>
      <c r="D179" s="145" t="s">
        <v>150</v>
      </c>
      <c r="E179" s="156" t="s">
        <v>1</v>
      </c>
      <c r="F179" s="157" t="s">
        <v>1525</v>
      </c>
      <c r="H179" s="158">
        <v>-59.896000000000001</v>
      </c>
      <c r="I179" s="159"/>
      <c r="L179" s="155"/>
      <c r="M179" s="160"/>
      <c r="T179" s="161"/>
      <c r="AT179" s="156" t="s">
        <v>150</v>
      </c>
      <c r="AU179" s="156" t="s">
        <v>87</v>
      </c>
      <c r="AV179" s="13" t="s">
        <v>87</v>
      </c>
      <c r="AW179" s="13" t="s">
        <v>33</v>
      </c>
      <c r="AX179" s="13" t="s">
        <v>77</v>
      </c>
      <c r="AY179" s="156" t="s">
        <v>136</v>
      </c>
    </row>
    <row r="180" spans="2:65" s="14" customFormat="1">
      <c r="B180" s="165"/>
      <c r="D180" s="145" t="s">
        <v>150</v>
      </c>
      <c r="E180" s="166" t="s">
        <v>1</v>
      </c>
      <c r="F180" s="167" t="s">
        <v>277</v>
      </c>
      <c r="H180" s="168">
        <v>28.393999999999998</v>
      </c>
      <c r="I180" s="169"/>
      <c r="L180" s="165"/>
      <c r="M180" s="170"/>
      <c r="T180" s="171"/>
      <c r="AT180" s="166" t="s">
        <v>150</v>
      </c>
      <c r="AU180" s="166" t="s">
        <v>87</v>
      </c>
      <c r="AV180" s="14" t="s">
        <v>135</v>
      </c>
      <c r="AW180" s="14" t="s">
        <v>33</v>
      </c>
      <c r="AX180" s="14" t="s">
        <v>85</v>
      </c>
      <c r="AY180" s="166" t="s">
        <v>136</v>
      </c>
    </row>
    <row r="181" spans="2:65" s="1" customFormat="1" ht="24.15" customHeight="1">
      <c r="B181" s="32"/>
      <c r="C181" s="132" t="s">
        <v>217</v>
      </c>
      <c r="D181" s="132" t="s">
        <v>142</v>
      </c>
      <c r="E181" s="133" t="s">
        <v>393</v>
      </c>
      <c r="F181" s="134" t="s">
        <v>394</v>
      </c>
      <c r="G181" s="135" t="s">
        <v>309</v>
      </c>
      <c r="H181" s="136">
        <v>312.334</v>
      </c>
      <c r="I181" s="137"/>
      <c r="J181" s="138">
        <f>ROUND(I181*H181,2)</f>
        <v>0</v>
      </c>
      <c r="K181" s="134" t="s">
        <v>146</v>
      </c>
      <c r="L181" s="32"/>
      <c r="M181" s="139" t="s">
        <v>1</v>
      </c>
      <c r="N181" s="140" t="s">
        <v>42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135</v>
      </c>
      <c r="AT181" s="143" t="s">
        <v>142</v>
      </c>
      <c r="AU181" s="143" t="s">
        <v>87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85</v>
      </c>
      <c r="BK181" s="144">
        <f>ROUND(I181*H181,2)</f>
        <v>0</v>
      </c>
      <c r="BL181" s="17" t="s">
        <v>135</v>
      </c>
      <c r="BM181" s="143" t="s">
        <v>1526</v>
      </c>
    </row>
    <row r="182" spans="2:65" s="1" customFormat="1" ht="28.8">
      <c r="B182" s="32"/>
      <c r="D182" s="145" t="s">
        <v>149</v>
      </c>
      <c r="F182" s="146" t="s">
        <v>396</v>
      </c>
      <c r="I182" s="147"/>
      <c r="L182" s="32"/>
      <c r="M182" s="148"/>
      <c r="T182" s="56"/>
      <c r="AT182" s="17" t="s">
        <v>149</v>
      </c>
      <c r="AU182" s="17" t="s">
        <v>87</v>
      </c>
    </row>
    <row r="183" spans="2:65" s="12" customFormat="1">
      <c r="B183" s="149"/>
      <c r="D183" s="145" t="s">
        <v>150</v>
      </c>
      <c r="E183" s="150" t="s">
        <v>1</v>
      </c>
      <c r="F183" s="151" t="s">
        <v>386</v>
      </c>
      <c r="H183" s="150" t="s">
        <v>1</v>
      </c>
      <c r="I183" s="152"/>
      <c r="L183" s="149"/>
      <c r="M183" s="153"/>
      <c r="T183" s="154"/>
      <c r="AT183" s="150" t="s">
        <v>150</v>
      </c>
      <c r="AU183" s="150" t="s">
        <v>87</v>
      </c>
      <c r="AV183" s="12" t="s">
        <v>85</v>
      </c>
      <c r="AW183" s="12" t="s">
        <v>33</v>
      </c>
      <c r="AX183" s="12" t="s">
        <v>77</v>
      </c>
      <c r="AY183" s="150" t="s">
        <v>136</v>
      </c>
    </row>
    <row r="184" spans="2:65" s="13" customFormat="1">
      <c r="B184" s="155"/>
      <c r="D184" s="145" t="s">
        <v>150</v>
      </c>
      <c r="E184" s="156" t="s">
        <v>1</v>
      </c>
      <c r="F184" s="157" t="s">
        <v>1527</v>
      </c>
      <c r="H184" s="158">
        <v>312.334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85</v>
      </c>
      <c r="AY184" s="156" t="s">
        <v>136</v>
      </c>
    </row>
    <row r="185" spans="2:65" s="1" customFormat="1" ht="16.5" customHeight="1">
      <c r="B185" s="32"/>
      <c r="C185" s="132" t="s">
        <v>224</v>
      </c>
      <c r="D185" s="132" t="s">
        <v>142</v>
      </c>
      <c r="E185" s="133" t="s">
        <v>399</v>
      </c>
      <c r="F185" s="134" t="s">
        <v>400</v>
      </c>
      <c r="G185" s="135" t="s">
        <v>401</v>
      </c>
      <c r="H185" s="136">
        <v>51.109000000000002</v>
      </c>
      <c r="I185" s="137"/>
      <c r="J185" s="138">
        <f>ROUND(I185*H185,2)</f>
        <v>0</v>
      </c>
      <c r="K185" s="134" t="s">
        <v>146</v>
      </c>
      <c r="L185" s="32"/>
      <c r="M185" s="139" t="s">
        <v>1</v>
      </c>
      <c r="N185" s="140" t="s">
        <v>42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135</v>
      </c>
      <c r="AT185" s="143" t="s">
        <v>142</v>
      </c>
      <c r="AU185" s="143" t="s">
        <v>87</v>
      </c>
      <c r="AY185" s="17" t="s">
        <v>136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85</v>
      </c>
      <c r="BK185" s="144">
        <f>ROUND(I185*H185,2)</f>
        <v>0</v>
      </c>
      <c r="BL185" s="17" t="s">
        <v>135</v>
      </c>
      <c r="BM185" s="143" t="s">
        <v>1528</v>
      </c>
    </row>
    <row r="186" spans="2:65" s="1" customFormat="1" ht="19.2">
      <c r="B186" s="32"/>
      <c r="D186" s="145" t="s">
        <v>149</v>
      </c>
      <c r="F186" s="146" t="s">
        <v>403</v>
      </c>
      <c r="I186" s="147"/>
      <c r="L186" s="32"/>
      <c r="M186" s="148"/>
      <c r="T186" s="56"/>
      <c r="AT186" s="17" t="s">
        <v>149</v>
      </c>
      <c r="AU186" s="17" t="s">
        <v>87</v>
      </c>
    </row>
    <row r="187" spans="2:65" s="13" customFormat="1">
      <c r="B187" s="155"/>
      <c r="D187" s="145" t="s">
        <v>150</v>
      </c>
      <c r="E187" s="156" t="s">
        <v>1</v>
      </c>
      <c r="F187" s="157" t="s">
        <v>1529</v>
      </c>
      <c r="H187" s="158">
        <v>51.109000000000002</v>
      </c>
      <c r="I187" s="159"/>
      <c r="L187" s="155"/>
      <c r="M187" s="160"/>
      <c r="T187" s="161"/>
      <c r="AT187" s="156" t="s">
        <v>150</v>
      </c>
      <c r="AU187" s="156" t="s">
        <v>87</v>
      </c>
      <c r="AV187" s="13" t="s">
        <v>87</v>
      </c>
      <c r="AW187" s="13" t="s">
        <v>33</v>
      </c>
      <c r="AX187" s="13" t="s">
        <v>85</v>
      </c>
      <c r="AY187" s="156" t="s">
        <v>136</v>
      </c>
    </row>
    <row r="188" spans="2:65" s="1" customFormat="1" ht="16.5" customHeight="1">
      <c r="B188" s="32"/>
      <c r="C188" s="132" t="s">
        <v>231</v>
      </c>
      <c r="D188" s="132" t="s">
        <v>142</v>
      </c>
      <c r="E188" s="133" t="s">
        <v>428</v>
      </c>
      <c r="F188" s="134" t="s">
        <v>429</v>
      </c>
      <c r="G188" s="135" t="s">
        <v>309</v>
      </c>
      <c r="H188" s="136">
        <v>59.896000000000001</v>
      </c>
      <c r="I188" s="137"/>
      <c r="J188" s="138">
        <f>ROUND(I188*H188,2)</f>
        <v>0</v>
      </c>
      <c r="K188" s="134" t="s">
        <v>146</v>
      </c>
      <c r="L188" s="32"/>
      <c r="M188" s="139" t="s">
        <v>1</v>
      </c>
      <c r="N188" s="140" t="s">
        <v>42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135</v>
      </c>
      <c r="AT188" s="143" t="s">
        <v>142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135</v>
      </c>
      <c r="BM188" s="143" t="s">
        <v>1530</v>
      </c>
    </row>
    <row r="189" spans="2:65" s="1" customFormat="1" ht="19.2">
      <c r="B189" s="32"/>
      <c r="D189" s="145" t="s">
        <v>149</v>
      </c>
      <c r="F189" s="146" t="s">
        <v>431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1531</v>
      </c>
      <c r="H190" s="158">
        <v>80.44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77</v>
      </c>
      <c r="AY190" s="156" t="s">
        <v>136</v>
      </c>
    </row>
    <row r="191" spans="2:65" s="13" customFormat="1">
      <c r="B191" s="155"/>
      <c r="D191" s="145" t="s">
        <v>150</v>
      </c>
      <c r="E191" s="156" t="s">
        <v>1</v>
      </c>
      <c r="F191" s="157" t="s">
        <v>1532</v>
      </c>
      <c r="H191" s="158">
        <v>6.12</v>
      </c>
      <c r="I191" s="159"/>
      <c r="L191" s="155"/>
      <c r="M191" s="160"/>
      <c r="T191" s="161"/>
      <c r="AT191" s="156" t="s">
        <v>150</v>
      </c>
      <c r="AU191" s="156" t="s">
        <v>87</v>
      </c>
      <c r="AV191" s="13" t="s">
        <v>87</v>
      </c>
      <c r="AW191" s="13" t="s">
        <v>33</v>
      </c>
      <c r="AX191" s="13" t="s">
        <v>77</v>
      </c>
      <c r="AY191" s="156" t="s">
        <v>136</v>
      </c>
    </row>
    <row r="192" spans="2:65" s="13" customFormat="1">
      <c r="B192" s="155"/>
      <c r="D192" s="145" t="s">
        <v>150</v>
      </c>
      <c r="E192" s="156" t="s">
        <v>1</v>
      </c>
      <c r="F192" s="157" t="s">
        <v>1533</v>
      </c>
      <c r="H192" s="158">
        <v>-19.295000000000002</v>
      </c>
      <c r="I192" s="159"/>
      <c r="L192" s="155"/>
      <c r="M192" s="160"/>
      <c r="T192" s="161"/>
      <c r="AT192" s="156" t="s">
        <v>150</v>
      </c>
      <c r="AU192" s="156" t="s">
        <v>87</v>
      </c>
      <c r="AV192" s="13" t="s">
        <v>87</v>
      </c>
      <c r="AW192" s="13" t="s">
        <v>33</v>
      </c>
      <c r="AX192" s="13" t="s">
        <v>77</v>
      </c>
      <c r="AY192" s="156" t="s">
        <v>136</v>
      </c>
    </row>
    <row r="193" spans="2:65" s="12" customFormat="1">
      <c r="B193" s="149"/>
      <c r="D193" s="145" t="s">
        <v>150</v>
      </c>
      <c r="E193" s="150" t="s">
        <v>1</v>
      </c>
      <c r="F193" s="151" t="s">
        <v>1534</v>
      </c>
      <c r="H193" s="150" t="s">
        <v>1</v>
      </c>
      <c r="I193" s="152"/>
      <c r="L193" s="149"/>
      <c r="M193" s="153"/>
      <c r="T193" s="154"/>
      <c r="AT193" s="150" t="s">
        <v>150</v>
      </c>
      <c r="AU193" s="150" t="s">
        <v>87</v>
      </c>
      <c r="AV193" s="12" t="s">
        <v>85</v>
      </c>
      <c r="AW193" s="12" t="s">
        <v>33</v>
      </c>
      <c r="AX193" s="12" t="s">
        <v>77</v>
      </c>
      <c r="AY193" s="150" t="s">
        <v>136</v>
      </c>
    </row>
    <row r="194" spans="2:65" s="13" customFormat="1">
      <c r="B194" s="155"/>
      <c r="D194" s="145" t="s">
        <v>150</v>
      </c>
      <c r="E194" s="156" t="s">
        <v>1</v>
      </c>
      <c r="F194" s="157" t="s">
        <v>1535</v>
      </c>
      <c r="H194" s="158">
        <v>-2.56</v>
      </c>
      <c r="I194" s="159"/>
      <c r="L194" s="155"/>
      <c r="M194" s="160"/>
      <c r="T194" s="161"/>
      <c r="AT194" s="156" t="s">
        <v>150</v>
      </c>
      <c r="AU194" s="156" t="s">
        <v>87</v>
      </c>
      <c r="AV194" s="13" t="s">
        <v>87</v>
      </c>
      <c r="AW194" s="13" t="s">
        <v>33</v>
      </c>
      <c r="AX194" s="13" t="s">
        <v>77</v>
      </c>
      <c r="AY194" s="156" t="s">
        <v>136</v>
      </c>
    </row>
    <row r="195" spans="2:65" s="12" customFormat="1">
      <c r="B195" s="149"/>
      <c r="D195" s="145" t="s">
        <v>150</v>
      </c>
      <c r="E195" s="150" t="s">
        <v>1</v>
      </c>
      <c r="F195" s="151" t="s">
        <v>1536</v>
      </c>
      <c r="H195" s="150" t="s">
        <v>1</v>
      </c>
      <c r="I195" s="152"/>
      <c r="L195" s="149"/>
      <c r="M195" s="153"/>
      <c r="T195" s="154"/>
      <c r="AT195" s="150" t="s">
        <v>150</v>
      </c>
      <c r="AU195" s="150" t="s">
        <v>87</v>
      </c>
      <c r="AV195" s="12" t="s">
        <v>85</v>
      </c>
      <c r="AW195" s="12" t="s">
        <v>33</v>
      </c>
      <c r="AX195" s="12" t="s">
        <v>77</v>
      </c>
      <c r="AY195" s="150" t="s">
        <v>136</v>
      </c>
    </row>
    <row r="196" spans="2:65" s="13" customFormat="1">
      <c r="B196" s="155"/>
      <c r="D196" s="145" t="s">
        <v>150</v>
      </c>
      <c r="E196" s="156" t="s">
        <v>1</v>
      </c>
      <c r="F196" s="157" t="s">
        <v>1537</v>
      </c>
      <c r="H196" s="158">
        <v>-2.3580000000000001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77</v>
      </c>
      <c r="AY196" s="156" t="s">
        <v>136</v>
      </c>
    </row>
    <row r="197" spans="2:65" s="12" customFormat="1">
      <c r="B197" s="149"/>
      <c r="D197" s="145" t="s">
        <v>150</v>
      </c>
      <c r="E197" s="150" t="s">
        <v>1</v>
      </c>
      <c r="F197" s="151" t="s">
        <v>1538</v>
      </c>
      <c r="H197" s="150" t="s">
        <v>1</v>
      </c>
      <c r="I197" s="152"/>
      <c r="L197" s="149"/>
      <c r="M197" s="153"/>
      <c r="T197" s="154"/>
      <c r="AT197" s="150" t="s">
        <v>150</v>
      </c>
      <c r="AU197" s="150" t="s">
        <v>87</v>
      </c>
      <c r="AV197" s="12" t="s">
        <v>85</v>
      </c>
      <c r="AW197" s="12" t="s">
        <v>33</v>
      </c>
      <c r="AX197" s="12" t="s">
        <v>77</v>
      </c>
      <c r="AY197" s="150" t="s">
        <v>136</v>
      </c>
    </row>
    <row r="198" spans="2:65" s="13" customFormat="1">
      <c r="B198" s="155"/>
      <c r="D198" s="145" t="s">
        <v>150</v>
      </c>
      <c r="E198" s="156" t="s">
        <v>1</v>
      </c>
      <c r="F198" s="157" t="s">
        <v>1539</v>
      </c>
      <c r="H198" s="158">
        <v>-2.4510000000000001</v>
      </c>
      <c r="I198" s="159"/>
      <c r="L198" s="155"/>
      <c r="M198" s="160"/>
      <c r="T198" s="161"/>
      <c r="AT198" s="156" t="s">
        <v>150</v>
      </c>
      <c r="AU198" s="156" t="s">
        <v>87</v>
      </c>
      <c r="AV198" s="13" t="s">
        <v>87</v>
      </c>
      <c r="AW198" s="13" t="s">
        <v>33</v>
      </c>
      <c r="AX198" s="13" t="s">
        <v>77</v>
      </c>
      <c r="AY198" s="156" t="s">
        <v>136</v>
      </c>
    </row>
    <row r="199" spans="2:65" s="12" customFormat="1">
      <c r="B199" s="149"/>
      <c r="D199" s="145" t="s">
        <v>150</v>
      </c>
      <c r="E199" s="150" t="s">
        <v>1</v>
      </c>
      <c r="F199" s="151" t="s">
        <v>1072</v>
      </c>
      <c r="H199" s="150" t="s">
        <v>1</v>
      </c>
      <c r="I199" s="152"/>
      <c r="L199" s="149"/>
      <c r="M199" s="153"/>
      <c r="T199" s="154"/>
      <c r="AT199" s="150" t="s">
        <v>150</v>
      </c>
      <c r="AU199" s="150" t="s">
        <v>87</v>
      </c>
      <c r="AV199" s="12" t="s">
        <v>85</v>
      </c>
      <c r="AW199" s="12" t="s">
        <v>33</v>
      </c>
      <c r="AX199" s="12" t="s">
        <v>77</v>
      </c>
      <c r="AY199" s="150" t="s">
        <v>136</v>
      </c>
    </row>
    <row r="200" spans="2:65" s="14" customFormat="1">
      <c r="B200" s="165"/>
      <c r="D200" s="145" t="s">
        <v>150</v>
      </c>
      <c r="E200" s="166" t="s">
        <v>1</v>
      </c>
      <c r="F200" s="167" t="s">
        <v>277</v>
      </c>
      <c r="H200" s="168">
        <v>59.896000000000001</v>
      </c>
      <c r="I200" s="169"/>
      <c r="L200" s="165"/>
      <c r="M200" s="170"/>
      <c r="T200" s="171"/>
      <c r="AT200" s="166" t="s">
        <v>150</v>
      </c>
      <c r="AU200" s="166" t="s">
        <v>87</v>
      </c>
      <c r="AV200" s="14" t="s">
        <v>135</v>
      </c>
      <c r="AW200" s="14" t="s">
        <v>33</v>
      </c>
      <c r="AX200" s="14" t="s">
        <v>85</v>
      </c>
      <c r="AY200" s="166" t="s">
        <v>136</v>
      </c>
    </row>
    <row r="201" spans="2:65" s="1" customFormat="1" ht="16.5" customHeight="1">
      <c r="B201" s="32"/>
      <c r="C201" s="132" t="s">
        <v>8</v>
      </c>
      <c r="D201" s="132" t="s">
        <v>142</v>
      </c>
      <c r="E201" s="133" t="s">
        <v>1073</v>
      </c>
      <c r="F201" s="134" t="s">
        <v>1074</v>
      </c>
      <c r="G201" s="135" t="s">
        <v>309</v>
      </c>
      <c r="H201" s="136">
        <v>18.768000000000001</v>
      </c>
      <c r="I201" s="137"/>
      <c r="J201" s="138">
        <f>ROUND(I201*H201,2)</f>
        <v>0</v>
      </c>
      <c r="K201" s="134" t="s">
        <v>146</v>
      </c>
      <c r="L201" s="32"/>
      <c r="M201" s="139" t="s">
        <v>1</v>
      </c>
      <c r="N201" s="140" t="s">
        <v>42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135</v>
      </c>
      <c r="AT201" s="143" t="s">
        <v>142</v>
      </c>
      <c r="AU201" s="143" t="s">
        <v>87</v>
      </c>
      <c r="AY201" s="17" t="s">
        <v>136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85</v>
      </c>
      <c r="BK201" s="144">
        <f>ROUND(I201*H201,2)</f>
        <v>0</v>
      </c>
      <c r="BL201" s="17" t="s">
        <v>135</v>
      </c>
      <c r="BM201" s="143" t="s">
        <v>1540</v>
      </c>
    </row>
    <row r="202" spans="2:65" s="1" customFormat="1" ht="19.2">
      <c r="B202" s="32"/>
      <c r="D202" s="145" t="s">
        <v>149</v>
      </c>
      <c r="F202" s="146" t="s">
        <v>1076</v>
      </c>
      <c r="I202" s="147"/>
      <c r="L202" s="32"/>
      <c r="M202" s="148"/>
      <c r="T202" s="56"/>
      <c r="AT202" s="17" t="s">
        <v>149</v>
      </c>
      <c r="AU202" s="17" t="s">
        <v>87</v>
      </c>
    </row>
    <row r="203" spans="2:65" s="12" customFormat="1">
      <c r="B203" s="149"/>
      <c r="D203" s="145" t="s">
        <v>150</v>
      </c>
      <c r="E203" s="150" t="s">
        <v>1</v>
      </c>
      <c r="F203" s="151" t="s">
        <v>1541</v>
      </c>
      <c r="H203" s="150" t="s">
        <v>1</v>
      </c>
      <c r="I203" s="152"/>
      <c r="L203" s="149"/>
      <c r="M203" s="153"/>
      <c r="T203" s="154"/>
      <c r="AT203" s="150" t="s">
        <v>150</v>
      </c>
      <c r="AU203" s="150" t="s">
        <v>87</v>
      </c>
      <c r="AV203" s="12" t="s">
        <v>85</v>
      </c>
      <c r="AW203" s="12" t="s">
        <v>33</v>
      </c>
      <c r="AX203" s="12" t="s">
        <v>77</v>
      </c>
      <c r="AY203" s="150" t="s">
        <v>136</v>
      </c>
    </row>
    <row r="204" spans="2:65" s="13" customFormat="1">
      <c r="B204" s="155"/>
      <c r="D204" s="145" t="s">
        <v>150</v>
      </c>
      <c r="E204" s="156" t="s">
        <v>1</v>
      </c>
      <c r="F204" s="157" t="s">
        <v>1542</v>
      </c>
      <c r="H204" s="158">
        <v>8.4480000000000004</v>
      </c>
      <c r="I204" s="159"/>
      <c r="L204" s="155"/>
      <c r="M204" s="160"/>
      <c r="T204" s="161"/>
      <c r="AT204" s="156" t="s">
        <v>150</v>
      </c>
      <c r="AU204" s="156" t="s">
        <v>87</v>
      </c>
      <c r="AV204" s="13" t="s">
        <v>87</v>
      </c>
      <c r="AW204" s="13" t="s">
        <v>33</v>
      </c>
      <c r="AX204" s="13" t="s">
        <v>77</v>
      </c>
      <c r="AY204" s="156" t="s">
        <v>136</v>
      </c>
    </row>
    <row r="205" spans="2:65" s="12" customFormat="1">
      <c r="B205" s="149"/>
      <c r="D205" s="145" t="s">
        <v>150</v>
      </c>
      <c r="E205" s="150" t="s">
        <v>1</v>
      </c>
      <c r="F205" s="151" t="s">
        <v>1543</v>
      </c>
      <c r="H205" s="150" t="s">
        <v>1</v>
      </c>
      <c r="I205" s="152"/>
      <c r="L205" s="149"/>
      <c r="M205" s="153"/>
      <c r="T205" s="154"/>
      <c r="AT205" s="150" t="s">
        <v>150</v>
      </c>
      <c r="AU205" s="150" t="s">
        <v>87</v>
      </c>
      <c r="AV205" s="12" t="s">
        <v>85</v>
      </c>
      <c r="AW205" s="12" t="s">
        <v>33</v>
      </c>
      <c r="AX205" s="12" t="s">
        <v>77</v>
      </c>
      <c r="AY205" s="150" t="s">
        <v>136</v>
      </c>
    </row>
    <row r="206" spans="2:65" s="13" customFormat="1">
      <c r="B206" s="155"/>
      <c r="D206" s="145" t="s">
        <v>150</v>
      </c>
      <c r="E206" s="156" t="s">
        <v>1</v>
      </c>
      <c r="F206" s="157" t="s">
        <v>1544</v>
      </c>
      <c r="H206" s="158">
        <v>10.847</v>
      </c>
      <c r="I206" s="159"/>
      <c r="L206" s="155"/>
      <c r="M206" s="160"/>
      <c r="T206" s="161"/>
      <c r="AT206" s="156" t="s">
        <v>150</v>
      </c>
      <c r="AU206" s="156" t="s">
        <v>87</v>
      </c>
      <c r="AV206" s="13" t="s">
        <v>87</v>
      </c>
      <c r="AW206" s="13" t="s">
        <v>33</v>
      </c>
      <c r="AX206" s="13" t="s">
        <v>77</v>
      </c>
      <c r="AY206" s="156" t="s">
        <v>136</v>
      </c>
    </row>
    <row r="207" spans="2:65" s="15" customFormat="1">
      <c r="B207" s="182"/>
      <c r="D207" s="145" t="s">
        <v>150</v>
      </c>
      <c r="E207" s="183" t="s">
        <v>1</v>
      </c>
      <c r="F207" s="184" t="s">
        <v>455</v>
      </c>
      <c r="H207" s="185">
        <v>19.295000000000002</v>
      </c>
      <c r="I207" s="186"/>
      <c r="L207" s="182"/>
      <c r="M207" s="187"/>
      <c r="T207" s="188"/>
      <c r="AT207" s="183" t="s">
        <v>150</v>
      </c>
      <c r="AU207" s="183" t="s">
        <v>87</v>
      </c>
      <c r="AV207" s="15" t="s">
        <v>159</v>
      </c>
      <c r="AW207" s="15" t="s">
        <v>33</v>
      </c>
      <c r="AX207" s="15" t="s">
        <v>77</v>
      </c>
      <c r="AY207" s="183" t="s">
        <v>136</v>
      </c>
    </row>
    <row r="208" spans="2:65" s="12" customFormat="1">
      <c r="B208" s="149"/>
      <c r="D208" s="145" t="s">
        <v>150</v>
      </c>
      <c r="E208" s="150" t="s">
        <v>1</v>
      </c>
      <c r="F208" s="151" t="s">
        <v>452</v>
      </c>
      <c r="H208" s="150" t="s">
        <v>1</v>
      </c>
      <c r="I208" s="152"/>
      <c r="L208" s="149"/>
      <c r="M208" s="153"/>
      <c r="T208" s="154"/>
      <c r="AT208" s="150" t="s">
        <v>150</v>
      </c>
      <c r="AU208" s="150" t="s">
        <v>87</v>
      </c>
      <c r="AV208" s="12" t="s">
        <v>85</v>
      </c>
      <c r="AW208" s="12" t="s">
        <v>33</v>
      </c>
      <c r="AX208" s="12" t="s">
        <v>77</v>
      </c>
      <c r="AY208" s="150" t="s">
        <v>136</v>
      </c>
    </row>
    <row r="209" spans="2:65" s="13" customFormat="1">
      <c r="B209" s="155"/>
      <c r="D209" s="145" t="s">
        <v>150</v>
      </c>
      <c r="E209" s="156" t="s">
        <v>1</v>
      </c>
      <c r="F209" s="157" t="s">
        <v>1545</v>
      </c>
      <c r="H209" s="158">
        <v>-0.52700000000000002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77</v>
      </c>
      <c r="AY209" s="156" t="s">
        <v>136</v>
      </c>
    </row>
    <row r="210" spans="2:65" s="14" customFormat="1">
      <c r="B210" s="165"/>
      <c r="D210" s="145" t="s">
        <v>150</v>
      </c>
      <c r="E210" s="166" t="s">
        <v>1</v>
      </c>
      <c r="F210" s="167" t="s">
        <v>277</v>
      </c>
      <c r="H210" s="168">
        <v>18.768000000000001</v>
      </c>
      <c r="I210" s="169"/>
      <c r="L210" s="165"/>
      <c r="M210" s="170"/>
      <c r="T210" s="171"/>
      <c r="AT210" s="166" t="s">
        <v>150</v>
      </c>
      <c r="AU210" s="166" t="s">
        <v>87</v>
      </c>
      <c r="AV210" s="14" t="s">
        <v>135</v>
      </c>
      <c r="AW210" s="14" t="s">
        <v>33</v>
      </c>
      <c r="AX210" s="14" t="s">
        <v>85</v>
      </c>
      <c r="AY210" s="166" t="s">
        <v>136</v>
      </c>
    </row>
    <row r="211" spans="2:65" s="1" customFormat="1" ht="16.5" customHeight="1">
      <c r="B211" s="32"/>
      <c r="C211" s="172" t="s">
        <v>339</v>
      </c>
      <c r="D211" s="172" t="s">
        <v>420</v>
      </c>
      <c r="E211" s="173" t="s">
        <v>459</v>
      </c>
      <c r="F211" s="174" t="s">
        <v>460</v>
      </c>
      <c r="G211" s="175" t="s">
        <v>401</v>
      </c>
      <c r="H211" s="176">
        <v>37.536000000000001</v>
      </c>
      <c r="I211" s="177"/>
      <c r="J211" s="178">
        <f>ROUND(I211*H211,2)</f>
        <v>0</v>
      </c>
      <c r="K211" s="174" t="s">
        <v>146</v>
      </c>
      <c r="L211" s="179"/>
      <c r="M211" s="180" t="s">
        <v>1</v>
      </c>
      <c r="N211" s="181" t="s">
        <v>42</v>
      </c>
      <c r="P211" s="141">
        <f>O211*H211</f>
        <v>0</v>
      </c>
      <c r="Q211" s="141">
        <v>1</v>
      </c>
      <c r="R211" s="141">
        <f>Q211*H211</f>
        <v>37.536000000000001</v>
      </c>
      <c r="S211" s="141">
        <v>0</v>
      </c>
      <c r="T211" s="142">
        <f>S211*H211</f>
        <v>0</v>
      </c>
      <c r="AR211" s="143" t="s">
        <v>189</v>
      </c>
      <c r="AT211" s="143" t="s">
        <v>420</v>
      </c>
      <c r="AU211" s="143" t="s">
        <v>87</v>
      </c>
      <c r="AY211" s="17" t="s">
        <v>136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85</v>
      </c>
      <c r="BK211" s="144">
        <f>ROUND(I211*H211,2)</f>
        <v>0</v>
      </c>
      <c r="BL211" s="17" t="s">
        <v>135</v>
      </c>
      <c r="BM211" s="143" t="s">
        <v>1546</v>
      </c>
    </row>
    <row r="212" spans="2:65" s="1" customFormat="1">
      <c r="B212" s="32"/>
      <c r="D212" s="145" t="s">
        <v>149</v>
      </c>
      <c r="F212" s="146" t="s">
        <v>460</v>
      </c>
      <c r="I212" s="147"/>
      <c r="L212" s="32"/>
      <c r="M212" s="148"/>
      <c r="T212" s="56"/>
      <c r="AT212" s="17" t="s">
        <v>149</v>
      </c>
      <c r="AU212" s="17" t="s">
        <v>87</v>
      </c>
    </row>
    <row r="213" spans="2:65" s="13" customFormat="1">
      <c r="B213" s="155"/>
      <c r="D213" s="145" t="s">
        <v>150</v>
      </c>
      <c r="E213" s="156" t="s">
        <v>1</v>
      </c>
      <c r="F213" s="157" t="s">
        <v>1547</v>
      </c>
      <c r="H213" s="158">
        <v>37.536000000000001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85</v>
      </c>
      <c r="AY213" s="156" t="s">
        <v>136</v>
      </c>
    </row>
    <row r="214" spans="2:65" s="1" customFormat="1" ht="21.75" customHeight="1">
      <c r="B214" s="32"/>
      <c r="C214" s="132" t="s">
        <v>346</v>
      </c>
      <c r="D214" s="132" t="s">
        <v>142</v>
      </c>
      <c r="E214" s="133" t="s">
        <v>470</v>
      </c>
      <c r="F214" s="134" t="s">
        <v>471</v>
      </c>
      <c r="G214" s="135" t="s">
        <v>250</v>
      </c>
      <c r="H214" s="136">
        <v>8.1999999999999993</v>
      </c>
      <c r="I214" s="137"/>
      <c r="J214" s="138">
        <f>ROUND(I214*H214,2)</f>
        <v>0</v>
      </c>
      <c r="K214" s="134" t="s">
        <v>146</v>
      </c>
      <c r="L214" s="32"/>
      <c r="M214" s="139" t="s">
        <v>1</v>
      </c>
      <c r="N214" s="140" t="s">
        <v>42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135</v>
      </c>
      <c r="AT214" s="143" t="s">
        <v>142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135</v>
      </c>
      <c r="BM214" s="143" t="s">
        <v>1548</v>
      </c>
    </row>
    <row r="215" spans="2:65" s="1" customFormat="1" ht="19.2">
      <c r="B215" s="32"/>
      <c r="D215" s="145" t="s">
        <v>149</v>
      </c>
      <c r="F215" s="146" t="s">
        <v>473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3" customFormat="1">
      <c r="B216" s="155"/>
      <c r="D216" s="145" t="s">
        <v>150</v>
      </c>
      <c r="E216" s="156" t="s">
        <v>1</v>
      </c>
      <c r="F216" s="157" t="s">
        <v>1549</v>
      </c>
      <c r="H216" s="158">
        <v>8.1999999999999993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85</v>
      </c>
      <c r="AY216" s="156" t="s">
        <v>136</v>
      </c>
    </row>
    <row r="217" spans="2:65" s="12" customFormat="1">
      <c r="B217" s="149"/>
      <c r="D217" s="145" t="s">
        <v>150</v>
      </c>
      <c r="E217" s="150" t="s">
        <v>1</v>
      </c>
      <c r="F217" s="151" t="s">
        <v>1085</v>
      </c>
      <c r="H217" s="150" t="s">
        <v>1</v>
      </c>
      <c r="I217" s="152"/>
      <c r="L217" s="149"/>
      <c r="M217" s="153"/>
      <c r="T217" s="154"/>
      <c r="AT217" s="150" t="s">
        <v>150</v>
      </c>
      <c r="AU217" s="150" t="s">
        <v>87</v>
      </c>
      <c r="AV217" s="12" t="s">
        <v>85</v>
      </c>
      <c r="AW217" s="12" t="s">
        <v>33</v>
      </c>
      <c r="AX217" s="12" t="s">
        <v>77</v>
      </c>
      <c r="AY217" s="150" t="s">
        <v>136</v>
      </c>
    </row>
    <row r="218" spans="2:65" s="1" customFormat="1" ht="16.5" customHeight="1">
      <c r="B218" s="32"/>
      <c r="C218" s="132" t="s">
        <v>353</v>
      </c>
      <c r="D218" s="132" t="s">
        <v>142</v>
      </c>
      <c r="E218" s="133" t="s">
        <v>476</v>
      </c>
      <c r="F218" s="134" t="s">
        <v>477</v>
      </c>
      <c r="G218" s="135" t="s">
        <v>250</v>
      </c>
      <c r="H218" s="136">
        <v>8.1999999999999993</v>
      </c>
      <c r="I218" s="137"/>
      <c r="J218" s="138">
        <f>ROUND(I218*H218,2)</f>
        <v>0</v>
      </c>
      <c r="K218" s="134" t="s">
        <v>146</v>
      </c>
      <c r="L218" s="32"/>
      <c r="M218" s="139" t="s">
        <v>1</v>
      </c>
      <c r="N218" s="140" t="s">
        <v>42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135</v>
      </c>
      <c r="AT218" s="143" t="s">
        <v>142</v>
      </c>
      <c r="AU218" s="143" t="s">
        <v>87</v>
      </c>
      <c r="AY218" s="17" t="s">
        <v>136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85</v>
      </c>
      <c r="BK218" s="144">
        <f>ROUND(I218*H218,2)</f>
        <v>0</v>
      </c>
      <c r="BL218" s="17" t="s">
        <v>135</v>
      </c>
      <c r="BM218" s="143" t="s">
        <v>1550</v>
      </c>
    </row>
    <row r="219" spans="2:65" s="1" customFormat="1" ht="19.2">
      <c r="B219" s="32"/>
      <c r="D219" s="145" t="s">
        <v>149</v>
      </c>
      <c r="F219" s="146" t="s">
        <v>479</v>
      </c>
      <c r="I219" s="147"/>
      <c r="L219" s="32"/>
      <c r="M219" s="148"/>
      <c r="T219" s="56"/>
      <c r="AT219" s="17" t="s">
        <v>149</v>
      </c>
      <c r="AU219" s="17" t="s">
        <v>87</v>
      </c>
    </row>
    <row r="220" spans="2:65" s="13" customFormat="1">
      <c r="B220" s="155"/>
      <c r="D220" s="145" t="s">
        <v>150</v>
      </c>
      <c r="E220" s="156" t="s">
        <v>1</v>
      </c>
      <c r="F220" s="157" t="s">
        <v>1551</v>
      </c>
      <c r="H220" s="158">
        <v>8.1999999999999993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85</v>
      </c>
      <c r="AY220" s="156" t="s">
        <v>136</v>
      </c>
    </row>
    <row r="221" spans="2:65" s="1" customFormat="1" ht="16.5" customHeight="1">
      <c r="B221" s="32"/>
      <c r="C221" s="172" t="s">
        <v>359</v>
      </c>
      <c r="D221" s="172" t="s">
        <v>420</v>
      </c>
      <c r="E221" s="173" t="s">
        <v>482</v>
      </c>
      <c r="F221" s="174" t="s">
        <v>483</v>
      </c>
      <c r="G221" s="175" t="s">
        <v>484</v>
      </c>
      <c r="H221" s="176">
        <v>0.246</v>
      </c>
      <c r="I221" s="177"/>
      <c r="J221" s="178">
        <f>ROUND(I221*H221,2)</f>
        <v>0</v>
      </c>
      <c r="K221" s="174" t="s">
        <v>146</v>
      </c>
      <c r="L221" s="179"/>
      <c r="M221" s="180" t="s">
        <v>1</v>
      </c>
      <c r="N221" s="181" t="s">
        <v>42</v>
      </c>
      <c r="P221" s="141">
        <f>O221*H221</f>
        <v>0</v>
      </c>
      <c r="Q221" s="141">
        <v>1E-3</v>
      </c>
      <c r="R221" s="141">
        <f>Q221*H221</f>
        <v>2.4600000000000002E-4</v>
      </c>
      <c r="S221" s="141">
        <v>0</v>
      </c>
      <c r="T221" s="142">
        <f>S221*H221</f>
        <v>0</v>
      </c>
      <c r="AR221" s="143" t="s">
        <v>189</v>
      </c>
      <c r="AT221" s="143" t="s">
        <v>420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135</v>
      </c>
      <c r="BM221" s="143" t="s">
        <v>1552</v>
      </c>
    </row>
    <row r="222" spans="2:65" s="1" customFormat="1">
      <c r="B222" s="32"/>
      <c r="D222" s="145" t="s">
        <v>149</v>
      </c>
      <c r="F222" s="146" t="s">
        <v>483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2" customFormat="1">
      <c r="B223" s="149"/>
      <c r="D223" s="145" t="s">
        <v>150</v>
      </c>
      <c r="E223" s="150" t="s">
        <v>1</v>
      </c>
      <c r="F223" s="151" t="s">
        <v>486</v>
      </c>
      <c r="H223" s="150" t="s">
        <v>1</v>
      </c>
      <c r="I223" s="152"/>
      <c r="L223" s="149"/>
      <c r="M223" s="153"/>
      <c r="T223" s="154"/>
      <c r="AT223" s="150" t="s">
        <v>150</v>
      </c>
      <c r="AU223" s="150" t="s">
        <v>87</v>
      </c>
      <c r="AV223" s="12" t="s">
        <v>85</v>
      </c>
      <c r="AW223" s="12" t="s">
        <v>33</v>
      </c>
      <c r="AX223" s="12" t="s">
        <v>77</v>
      </c>
      <c r="AY223" s="150" t="s">
        <v>136</v>
      </c>
    </row>
    <row r="224" spans="2:65" s="13" customFormat="1">
      <c r="B224" s="155"/>
      <c r="D224" s="145" t="s">
        <v>150</v>
      </c>
      <c r="E224" s="156" t="s">
        <v>1</v>
      </c>
      <c r="F224" s="157" t="s">
        <v>1553</v>
      </c>
      <c r="H224" s="158">
        <v>0.246</v>
      </c>
      <c r="I224" s="159"/>
      <c r="L224" s="155"/>
      <c r="M224" s="160"/>
      <c r="T224" s="161"/>
      <c r="AT224" s="156" t="s">
        <v>150</v>
      </c>
      <c r="AU224" s="156" t="s">
        <v>87</v>
      </c>
      <c r="AV224" s="13" t="s">
        <v>87</v>
      </c>
      <c r="AW224" s="13" t="s">
        <v>33</v>
      </c>
      <c r="AX224" s="13" t="s">
        <v>85</v>
      </c>
      <c r="AY224" s="156" t="s">
        <v>136</v>
      </c>
    </row>
    <row r="225" spans="2:65" s="1" customFormat="1" ht="16.5" customHeight="1">
      <c r="B225" s="32"/>
      <c r="C225" s="132" t="s">
        <v>368</v>
      </c>
      <c r="D225" s="132" t="s">
        <v>142</v>
      </c>
      <c r="E225" s="133" t="s">
        <v>502</v>
      </c>
      <c r="F225" s="134" t="s">
        <v>503</v>
      </c>
      <c r="G225" s="135" t="s">
        <v>309</v>
      </c>
      <c r="H225" s="136">
        <v>0.82</v>
      </c>
      <c r="I225" s="137"/>
      <c r="J225" s="138">
        <f>ROUND(I225*H225,2)</f>
        <v>0</v>
      </c>
      <c r="K225" s="134" t="s">
        <v>146</v>
      </c>
      <c r="L225" s="32"/>
      <c r="M225" s="139" t="s">
        <v>1</v>
      </c>
      <c r="N225" s="140" t="s">
        <v>42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135</v>
      </c>
      <c r="AT225" s="143" t="s">
        <v>142</v>
      </c>
      <c r="AU225" s="143" t="s">
        <v>87</v>
      </c>
      <c r="AY225" s="17" t="s">
        <v>136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85</v>
      </c>
      <c r="BK225" s="144">
        <f>ROUND(I225*H225,2)</f>
        <v>0</v>
      </c>
      <c r="BL225" s="17" t="s">
        <v>135</v>
      </c>
      <c r="BM225" s="143" t="s">
        <v>1554</v>
      </c>
    </row>
    <row r="226" spans="2:65" s="1" customFormat="1">
      <c r="B226" s="32"/>
      <c r="D226" s="145" t="s">
        <v>149</v>
      </c>
      <c r="F226" s="146" t="s">
        <v>505</v>
      </c>
      <c r="I226" s="147"/>
      <c r="L226" s="32"/>
      <c r="M226" s="148"/>
      <c r="T226" s="56"/>
      <c r="AT226" s="17" t="s">
        <v>149</v>
      </c>
      <c r="AU226" s="17" t="s">
        <v>87</v>
      </c>
    </row>
    <row r="227" spans="2:65" s="12" customFormat="1">
      <c r="B227" s="149"/>
      <c r="D227" s="145" t="s">
        <v>150</v>
      </c>
      <c r="E227" s="150" t="s">
        <v>1</v>
      </c>
      <c r="F227" s="151" t="s">
        <v>506</v>
      </c>
      <c r="H227" s="150" t="s">
        <v>1</v>
      </c>
      <c r="I227" s="152"/>
      <c r="L227" s="149"/>
      <c r="M227" s="153"/>
      <c r="T227" s="154"/>
      <c r="AT227" s="150" t="s">
        <v>150</v>
      </c>
      <c r="AU227" s="150" t="s">
        <v>87</v>
      </c>
      <c r="AV227" s="12" t="s">
        <v>85</v>
      </c>
      <c r="AW227" s="12" t="s">
        <v>33</v>
      </c>
      <c r="AX227" s="12" t="s">
        <v>77</v>
      </c>
      <c r="AY227" s="150" t="s">
        <v>136</v>
      </c>
    </row>
    <row r="228" spans="2:65" s="13" customFormat="1">
      <c r="B228" s="155"/>
      <c r="D228" s="145" t="s">
        <v>150</v>
      </c>
      <c r="E228" s="156" t="s">
        <v>1</v>
      </c>
      <c r="F228" s="157" t="s">
        <v>1555</v>
      </c>
      <c r="H228" s="158">
        <v>0.82</v>
      </c>
      <c r="I228" s="159"/>
      <c r="L228" s="155"/>
      <c r="M228" s="160"/>
      <c r="T228" s="161"/>
      <c r="AT228" s="156" t="s">
        <v>150</v>
      </c>
      <c r="AU228" s="156" t="s">
        <v>87</v>
      </c>
      <c r="AV228" s="13" t="s">
        <v>87</v>
      </c>
      <c r="AW228" s="13" t="s">
        <v>33</v>
      </c>
      <c r="AX228" s="13" t="s">
        <v>85</v>
      </c>
      <c r="AY228" s="156" t="s">
        <v>136</v>
      </c>
    </row>
    <row r="229" spans="2:65" s="11" customFormat="1" ht="22.95" customHeight="1">
      <c r="B229" s="120"/>
      <c r="D229" s="121" t="s">
        <v>76</v>
      </c>
      <c r="E229" s="130" t="s">
        <v>135</v>
      </c>
      <c r="F229" s="130" t="s">
        <v>552</v>
      </c>
      <c r="I229" s="123"/>
      <c r="J229" s="131">
        <f>BK229</f>
        <v>0</v>
      </c>
      <c r="L229" s="120"/>
      <c r="M229" s="125"/>
      <c r="P229" s="126">
        <f>SUM(P230:P236)</f>
        <v>0</v>
      </c>
      <c r="R229" s="126">
        <f>SUM(R230:R236)</f>
        <v>0</v>
      </c>
      <c r="T229" s="127">
        <f>SUM(T230:T236)</f>
        <v>0</v>
      </c>
      <c r="AR229" s="121" t="s">
        <v>85</v>
      </c>
      <c r="AT229" s="128" t="s">
        <v>76</v>
      </c>
      <c r="AU229" s="128" t="s">
        <v>85</v>
      </c>
      <c r="AY229" s="121" t="s">
        <v>136</v>
      </c>
      <c r="BK229" s="129">
        <f>SUM(BK230:BK236)</f>
        <v>0</v>
      </c>
    </row>
    <row r="230" spans="2:65" s="1" customFormat="1" ht="16.5" customHeight="1">
      <c r="B230" s="32"/>
      <c r="C230" s="132" t="s">
        <v>7</v>
      </c>
      <c r="D230" s="132" t="s">
        <v>142</v>
      </c>
      <c r="E230" s="133" t="s">
        <v>581</v>
      </c>
      <c r="F230" s="134" t="s">
        <v>582</v>
      </c>
      <c r="G230" s="135" t="s">
        <v>309</v>
      </c>
      <c r="H230" s="136">
        <v>4.9180000000000001</v>
      </c>
      <c r="I230" s="137"/>
      <c r="J230" s="138">
        <f>ROUND(I230*H230,2)</f>
        <v>0</v>
      </c>
      <c r="K230" s="134" t="s">
        <v>146</v>
      </c>
      <c r="L230" s="32"/>
      <c r="M230" s="139" t="s">
        <v>1</v>
      </c>
      <c r="N230" s="140" t="s">
        <v>42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135</v>
      </c>
      <c r="AT230" s="143" t="s">
        <v>142</v>
      </c>
      <c r="AU230" s="143" t="s">
        <v>87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85</v>
      </c>
      <c r="BK230" s="144">
        <f>ROUND(I230*H230,2)</f>
        <v>0</v>
      </c>
      <c r="BL230" s="17" t="s">
        <v>135</v>
      </c>
      <c r="BM230" s="143" t="s">
        <v>1556</v>
      </c>
    </row>
    <row r="231" spans="2:65" s="1" customFormat="1">
      <c r="B231" s="32"/>
      <c r="D231" s="145" t="s">
        <v>149</v>
      </c>
      <c r="F231" s="146" t="s">
        <v>584</v>
      </c>
      <c r="I231" s="147"/>
      <c r="L231" s="32"/>
      <c r="M231" s="148"/>
      <c r="T231" s="56"/>
      <c r="AT231" s="17" t="s">
        <v>149</v>
      </c>
      <c r="AU231" s="17" t="s">
        <v>87</v>
      </c>
    </row>
    <row r="232" spans="2:65" s="12" customFormat="1">
      <c r="B232" s="149"/>
      <c r="D232" s="145" t="s">
        <v>150</v>
      </c>
      <c r="E232" s="150" t="s">
        <v>1</v>
      </c>
      <c r="F232" s="151" t="s">
        <v>1557</v>
      </c>
      <c r="H232" s="150" t="s">
        <v>1</v>
      </c>
      <c r="I232" s="152"/>
      <c r="L232" s="149"/>
      <c r="M232" s="153"/>
      <c r="T232" s="154"/>
      <c r="AT232" s="150" t="s">
        <v>150</v>
      </c>
      <c r="AU232" s="150" t="s">
        <v>87</v>
      </c>
      <c r="AV232" s="12" t="s">
        <v>85</v>
      </c>
      <c r="AW232" s="12" t="s">
        <v>33</v>
      </c>
      <c r="AX232" s="12" t="s">
        <v>77</v>
      </c>
      <c r="AY232" s="150" t="s">
        <v>136</v>
      </c>
    </row>
    <row r="233" spans="2:65" s="13" customFormat="1">
      <c r="B233" s="155"/>
      <c r="D233" s="145" t="s">
        <v>150</v>
      </c>
      <c r="E233" s="156" t="s">
        <v>1</v>
      </c>
      <c r="F233" s="157" t="s">
        <v>1558</v>
      </c>
      <c r="H233" s="158">
        <v>2.56</v>
      </c>
      <c r="I233" s="159"/>
      <c r="L233" s="155"/>
      <c r="M233" s="160"/>
      <c r="T233" s="161"/>
      <c r="AT233" s="156" t="s">
        <v>150</v>
      </c>
      <c r="AU233" s="156" t="s">
        <v>87</v>
      </c>
      <c r="AV233" s="13" t="s">
        <v>87</v>
      </c>
      <c r="AW233" s="13" t="s">
        <v>33</v>
      </c>
      <c r="AX233" s="13" t="s">
        <v>77</v>
      </c>
      <c r="AY233" s="156" t="s">
        <v>136</v>
      </c>
    </row>
    <row r="234" spans="2:65" s="12" customFormat="1">
      <c r="B234" s="149"/>
      <c r="D234" s="145" t="s">
        <v>150</v>
      </c>
      <c r="E234" s="150" t="s">
        <v>1</v>
      </c>
      <c r="F234" s="151" t="s">
        <v>1559</v>
      </c>
      <c r="H234" s="150" t="s">
        <v>1</v>
      </c>
      <c r="I234" s="152"/>
      <c r="L234" s="149"/>
      <c r="M234" s="153"/>
      <c r="T234" s="154"/>
      <c r="AT234" s="150" t="s">
        <v>150</v>
      </c>
      <c r="AU234" s="150" t="s">
        <v>87</v>
      </c>
      <c r="AV234" s="12" t="s">
        <v>85</v>
      </c>
      <c r="AW234" s="12" t="s">
        <v>33</v>
      </c>
      <c r="AX234" s="12" t="s">
        <v>77</v>
      </c>
      <c r="AY234" s="150" t="s">
        <v>136</v>
      </c>
    </row>
    <row r="235" spans="2:65" s="13" customFormat="1">
      <c r="B235" s="155"/>
      <c r="D235" s="145" t="s">
        <v>150</v>
      </c>
      <c r="E235" s="156" t="s">
        <v>1</v>
      </c>
      <c r="F235" s="157" t="s">
        <v>1560</v>
      </c>
      <c r="H235" s="158">
        <v>2.3580000000000001</v>
      </c>
      <c r="I235" s="159"/>
      <c r="L235" s="155"/>
      <c r="M235" s="160"/>
      <c r="T235" s="161"/>
      <c r="AT235" s="156" t="s">
        <v>150</v>
      </c>
      <c r="AU235" s="156" t="s">
        <v>87</v>
      </c>
      <c r="AV235" s="13" t="s">
        <v>87</v>
      </c>
      <c r="AW235" s="13" t="s">
        <v>33</v>
      </c>
      <c r="AX235" s="13" t="s">
        <v>77</v>
      </c>
      <c r="AY235" s="156" t="s">
        <v>136</v>
      </c>
    </row>
    <row r="236" spans="2:65" s="14" customFormat="1">
      <c r="B236" s="165"/>
      <c r="D236" s="145" t="s">
        <v>150</v>
      </c>
      <c r="E236" s="166" t="s">
        <v>1</v>
      </c>
      <c r="F236" s="167" t="s">
        <v>277</v>
      </c>
      <c r="H236" s="168">
        <v>4.9180000000000001</v>
      </c>
      <c r="I236" s="169"/>
      <c r="L236" s="165"/>
      <c r="M236" s="170"/>
      <c r="T236" s="171"/>
      <c r="AT236" s="166" t="s">
        <v>150</v>
      </c>
      <c r="AU236" s="166" t="s">
        <v>87</v>
      </c>
      <c r="AV236" s="14" t="s">
        <v>135</v>
      </c>
      <c r="AW236" s="14" t="s">
        <v>33</v>
      </c>
      <c r="AX236" s="14" t="s">
        <v>85</v>
      </c>
      <c r="AY236" s="166" t="s">
        <v>136</v>
      </c>
    </row>
    <row r="237" spans="2:65" s="11" customFormat="1" ht="22.95" customHeight="1">
      <c r="B237" s="120"/>
      <c r="D237" s="121" t="s">
        <v>76</v>
      </c>
      <c r="E237" s="130" t="s">
        <v>139</v>
      </c>
      <c r="F237" s="130" t="s">
        <v>628</v>
      </c>
      <c r="I237" s="123"/>
      <c r="J237" s="131">
        <f>BK237</f>
        <v>0</v>
      </c>
      <c r="L237" s="120"/>
      <c r="M237" s="125"/>
      <c r="P237" s="126">
        <f>SUM(P238:P245)</f>
        <v>0</v>
      </c>
      <c r="R237" s="126">
        <f>SUM(R238:R245)</f>
        <v>1.5677260000000002</v>
      </c>
      <c r="T237" s="127">
        <f>SUM(T238:T245)</f>
        <v>0</v>
      </c>
      <c r="AR237" s="121" t="s">
        <v>85</v>
      </c>
      <c r="AT237" s="128" t="s">
        <v>76</v>
      </c>
      <c r="AU237" s="128" t="s">
        <v>85</v>
      </c>
      <c r="AY237" s="121" t="s">
        <v>136</v>
      </c>
      <c r="BK237" s="129">
        <f>SUM(BK238:BK245)</f>
        <v>0</v>
      </c>
    </row>
    <row r="238" spans="2:65" s="1" customFormat="1" ht="16.5" customHeight="1">
      <c r="B238" s="32"/>
      <c r="C238" s="132" t="s">
        <v>380</v>
      </c>
      <c r="D238" s="132" t="s">
        <v>142</v>
      </c>
      <c r="E238" s="133" t="s">
        <v>637</v>
      </c>
      <c r="F238" s="134" t="s">
        <v>638</v>
      </c>
      <c r="G238" s="135" t="s">
        <v>250</v>
      </c>
      <c r="H238" s="136">
        <v>17.3</v>
      </c>
      <c r="I238" s="137"/>
      <c r="J238" s="138">
        <f>ROUND(I238*H238,2)</f>
        <v>0</v>
      </c>
      <c r="K238" s="134" t="s">
        <v>146</v>
      </c>
      <c r="L238" s="32"/>
      <c r="M238" s="139" t="s">
        <v>1</v>
      </c>
      <c r="N238" s="140" t="s">
        <v>42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135</v>
      </c>
      <c r="AT238" s="143" t="s">
        <v>142</v>
      </c>
      <c r="AU238" s="143" t="s">
        <v>87</v>
      </c>
      <c r="AY238" s="17" t="s">
        <v>136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85</v>
      </c>
      <c r="BK238" s="144">
        <f>ROUND(I238*H238,2)</f>
        <v>0</v>
      </c>
      <c r="BL238" s="17" t="s">
        <v>135</v>
      </c>
      <c r="BM238" s="143" t="s">
        <v>1561</v>
      </c>
    </row>
    <row r="239" spans="2:65" s="1" customFormat="1">
      <c r="B239" s="32"/>
      <c r="D239" s="145" t="s">
        <v>149</v>
      </c>
      <c r="F239" s="146" t="s">
        <v>640</v>
      </c>
      <c r="I239" s="147"/>
      <c r="L239" s="32"/>
      <c r="M239" s="148"/>
      <c r="T239" s="56"/>
      <c r="AT239" s="17" t="s">
        <v>149</v>
      </c>
      <c r="AU239" s="17" t="s">
        <v>87</v>
      </c>
    </row>
    <row r="240" spans="2:65" s="12" customFormat="1">
      <c r="B240" s="149"/>
      <c r="D240" s="145" t="s">
        <v>150</v>
      </c>
      <c r="E240" s="150" t="s">
        <v>1</v>
      </c>
      <c r="F240" s="151" t="s">
        <v>1562</v>
      </c>
      <c r="H240" s="150" t="s">
        <v>1</v>
      </c>
      <c r="I240" s="152"/>
      <c r="L240" s="149"/>
      <c r="M240" s="153"/>
      <c r="T240" s="154"/>
      <c r="AT240" s="150" t="s">
        <v>150</v>
      </c>
      <c r="AU240" s="150" t="s">
        <v>87</v>
      </c>
      <c r="AV240" s="12" t="s">
        <v>85</v>
      </c>
      <c r="AW240" s="12" t="s">
        <v>33</v>
      </c>
      <c r="AX240" s="12" t="s">
        <v>77</v>
      </c>
      <c r="AY240" s="150" t="s">
        <v>136</v>
      </c>
    </row>
    <row r="241" spans="2:65" s="13" customFormat="1">
      <c r="B241" s="155"/>
      <c r="D241" s="145" t="s">
        <v>150</v>
      </c>
      <c r="E241" s="156" t="s">
        <v>1</v>
      </c>
      <c r="F241" s="157" t="s">
        <v>1563</v>
      </c>
      <c r="H241" s="158">
        <v>17.3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" customFormat="1" ht="16.5" customHeight="1">
      <c r="B242" s="32"/>
      <c r="C242" s="132" t="s">
        <v>392</v>
      </c>
      <c r="D242" s="132" t="s">
        <v>142</v>
      </c>
      <c r="E242" s="133" t="s">
        <v>728</v>
      </c>
      <c r="F242" s="134" t="s">
        <v>729</v>
      </c>
      <c r="G242" s="135" t="s">
        <v>250</v>
      </c>
      <c r="H242" s="136">
        <v>17.3</v>
      </c>
      <c r="I242" s="137"/>
      <c r="J242" s="138">
        <f>ROUND(I242*H242,2)</f>
        <v>0</v>
      </c>
      <c r="K242" s="134" t="s">
        <v>146</v>
      </c>
      <c r="L242" s="32"/>
      <c r="M242" s="139" t="s">
        <v>1</v>
      </c>
      <c r="N242" s="140" t="s">
        <v>42</v>
      </c>
      <c r="P242" s="141">
        <f>O242*H242</f>
        <v>0</v>
      </c>
      <c r="Q242" s="141">
        <v>9.0620000000000006E-2</v>
      </c>
      <c r="R242" s="141">
        <f>Q242*H242</f>
        <v>1.5677260000000002</v>
      </c>
      <c r="S242" s="141">
        <v>0</v>
      </c>
      <c r="T242" s="142">
        <f>S242*H242</f>
        <v>0</v>
      </c>
      <c r="AR242" s="143" t="s">
        <v>135</v>
      </c>
      <c r="AT242" s="143" t="s">
        <v>142</v>
      </c>
      <c r="AU242" s="143" t="s">
        <v>87</v>
      </c>
      <c r="AY242" s="17" t="s">
        <v>136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85</v>
      </c>
      <c r="BK242" s="144">
        <f>ROUND(I242*H242,2)</f>
        <v>0</v>
      </c>
      <c r="BL242" s="17" t="s">
        <v>135</v>
      </c>
      <c r="BM242" s="143" t="s">
        <v>1564</v>
      </c>
    </row>
    <row r="243" spans="2:65" s="1" customFormat="1" ht="28.8">
      <c r="B243" s="32"/>
      <c r="D243" s="145" t="s">
        <v>149</v>
      </c>
      <c r="F243" s="146" t="s">
        <v>731</v>
      </c>
      <c r="I243" s="147"/>
      <c r="L243" s="32"/>
      <c r="M243" s="148"/>
      <c r="T243" s="56"/>
      <c r="AT243" s="17" t="s">
        <v>149</v>
      </c>
      <c r="AU243" s="17" t="s">
        <v>87</v>
      </c>
    </row>
    <row r="244" spans="2:65" s="12" customFormat="1">
      <c r="B244" s="149"/>
      <c r="D244" s="145" t="s">
        <v>150</v>
      </c>
      <c r="E244" s="150" t="s">
        <v>1</v>
      </c>
      <c r="F244" s="151" t="s">
        <v>1565</v>
      </c>
      <c r="H244" s="150" t="s">
        <v>1</v>
      </c>
      <c r="I244" s="152"/>
      <c r="L244" s="149"/>
      <c r="M244" s="153"/>
      <c r="T244" s="154"/>
      <c r="AT244" s="150" t="s">
        <v>150</v>
      </c>
      <c r="AU244" s="150" t="s">
        <v>87</v>
      </c>
      <c r="AV244" s="12" t="s">
        <v>85</v>
      </c>
      <c r="AW244" s="12" t="s">
        <v>33</v>
      </c>
      <c r="AX244" s="12" t="s">
        <v>77</v>
      </c>
      <c r="AY244" s="150" t="s">
        <v>136</v>
      </c>
    </row>
    <row r="245" spans="2:65" s="13" customFormat="1">
      <c r="B245" s="155"/>
      <c r="D245" s="145" t="s">
        <v>150</v>
      </c>
      <c r="E245" s="156" t="s">
        <v>1</v>
      </c>
      <c r="F245" s="157" t="s">
        <v>1566</v>
      </c>
      <c r="H245" s="158">
        <v>17.3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85</v>
      </c>
      <c r="AY245" s="156" t="s">
        <v>136</v>
      </c>
    </row>
    <row r="246" spans="2:65" s="11" customFormat="1" ht="22.95" customHeight="1">
      <c r="B246" s="120"/>
      <c r="D246" s="121" t="s">
        <v>76</v>
      </c>
      <c r="E246" s="130" t="s">
        <v>189</v>
      </c>
      <c r="F246" s="130" t="s">
        <v>740</v>
      </c>
      <c r="I246" s="123"/>
      <c r="J246" s="131">
        <f>BK246</f>
        <v>0</v>
      </c>
      <c r="L246" s="120"/>
      <c r="M246" s="125"/>
      <c r="P246" s="126">
        <f>SUM(P247:P317)</f>
        <v>0</v>
      </c>
      <c r="R246" s="126">
        <f>SUM(R247:R317)</f>
        <v>3.2412016000000001</v>
      </c>
      <c r="T246" s="127">
        <f>SUM(T247:T317)</f>
        <v>0</v>
      </c>
      <c r="AR246" s="121" t="s">
        <v>85</v>
      </c>
      <c r="AT246" s="128" t="s">
        <v>76</v>
      </c>
      <c r="AU246" s="128" t="s">
        <v>85</v>
      </c>
      <c r="AY246" s="121" t="s">
        <v>136</v>
      </c>
      <c r="BK246" s="129">
        <f>SUM(BK247:BK317)</f>
        <v>0</v>
      </c>
    </row>
    <row r="247" spans="2:65" s="1" customFormat="1" ht="16.5" customHeight="1">
      <c r="B247" s="32"/>
      <c r="C247" s="132" t="s">
        <v>398</v>
      </c>
      <c r="D247" s="132" t="s">
        <v>142</v>
      </c>
      <c r="E247" s="133" t="s">
        <v>1567</v>
      </c>
      <c r="F247" s="134" t="s">
        <v>1568</v>
      </c>
      <c r="G247" s="135" t="s">
        <v>285</v>
      </c>
      <c r="H247" s="136">
        <v>32</v>
      </c>
      <c r="I247" s="137"/>
      <c r="J247" s="138">
        <f>ROUND(I247*H247,2)</f>
        <v>0</v>
      </c>
      <c r="K247" s="134" t="s">
        <v>146</v>
      </c>
      <c r="L247" s="32"/>
      <c r="M247" s="139" t="s">
        <v>1</v>
      </c>
      <c r="N247" s="140" t="s">
        <v>42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135</v>
      </c>
      <c r="AT247" s="143" t="s">
        <v>142</v>
      </c>
      <c r="AU247" s="143" t="s">
        <v>87</v>
      </c>
      <c r="AY247" s="17" t="s">
        <v>136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85</v>
      </c>
      <c r="BK247" s="144">
        <f>ROUND(I247*H247,2)</f>
        <v>0</v>
      </c>
      <c r="BL247" s="17" t="s">
        <v>135</v>
      </c>
      <c r="BM247" s="143" t="s">
        <v>1569</v>
      </c>
    </row>
    <row r="248" spans="2:65" s="1" customFormat="1" ht="19.2">
      <c r="B248" s="32"/>
      <c r="D248" s="145" t="s">
        <v>149</v>
      </c>
      <c r="F248" s="146" t="s">
        <v>1570</v>
      </c>
      <c r="I248" s="147"/>
      <c r="L248" s="32"/>
      <c r="M248" s="148"/>
      <c r="T248" s="56"/>
      <c r="AT248" s="17" t="s">
        <v>149</v>
      </c>
      <c r="AU248" s="17" t="s">
        <v>87</v>
      </c>
    </row>
    <row r="249" spans="2:65" s="13" customFormat="1">
      <c r="B249" s="155"/>
      <c r="D249" s="145" t="s">
        <v>150</v>
      </c>
      <c r="E249" s="156" t="s">
        <v>1</v>
      </c>
      <c r="F249" s="157" t="s">
        <v>1571</v>
      </c>
      <c r="H249" s="158">
        <v>32</v>
      </c>
      <c r="I249" s="159"/>
      <c r="L249" s="155"/>
      <c r="M249" s="160"/>
      <c r="T249" s="161"/>
      <c r="AT249" s="156" t="s">
        <v>150</v>
      </c>
      <c r="AU249" s="156" t="s">
        <v>87</v>
      </c>
      <c r="AV249" s="13" t="s">
        <v>87</v>
      </c>
      <c r="AW249" s="13" t="s">
        <v>33</v>
      </c>
      <c r="AX249" s="13" t="s">
        <v>85</v>
      </c>
      <c r="AY249" s="156" t="s">
        <v>136</v>
      </c>
    </row>
    <row r="250" spans="2:65" s="1" customFormat="1" ht="16.5" customHeight="1">
      <c r="B250" s="32"/>
      <c r="C250" s="172" t="s">
        <v>405</v>
      </c>
      <c r="D250" s="172" t="s">
        <v>420</v>
      </c>
      <c r="E250" s="173" t="s">
        <v>1572</v>
      </c>
      <c r="F250" s="174" t="s">
        <v>1573</v>
      </c>
      <c r="G250" s="175" t="s">
        <v>285</v>
      </c>
      <c r="H250" s="176">
        <v>32.479999999999997</v>
      </c>
      <c r="I250" s="177"/>
      <c r="J250" s="178">
        <f>ROUND(I250*H250,2)</f>
        <v>0</v>
      </c>
      <c r="K250" s="174" t="s">
        <v>146</v>
      </c>
      <c r="L250" s="179"/>
      <c r="M250" s="180" t="s">
        <v>1</v>
      </c>
      <c r="N250" s="181" t="s">
        <v>42</v>
      </c>
      <c r="P250" s="141">
        <f>O250*H250</f>
        <v>0</v>
      </c>
      <c r="Q250" s="141">
        <v>2.7E-4</v>
      </c>
      <c r="R250" s="141">
        <f>Q250*H250</f>
        <v>8.7695999999999989E-3</v>
      </c>
      <c r="S250" s="141">
        <v>0</v>
      </c>
      <c r="T250" s="142">
        <f>S250*H250</f>
        <v>0</v>
      </c>
      <c r="AR250" s="143" t="s">
        <v>189</v>
      </c>
      <c r="AT250" s="143" t="s">
        <v>420</v>
      </c>
      <c r="AU250" s="143" t="s">
        <v>87</v>
      </c>
      <c r="AY250" s="17" t="s">
        <v>136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7" t="s">
        <v>85</v>
      </c>
      <c r="BK250" s="144">
        <f>ROUND(I250*H250,2)</f>
        <v>0</v>
      </c>
      <c r="BL250" s="17" t="s">
        <v>135</v>
      </c>
      <c r="BM250" s="143" t="s">
        <v>1574</v>
      </c>
    </row>
    <row r="251" spans="2:65" s="1" customFormat="1">
      <c r="B251" s="32"/>
      <c r="D251" s="145" t="s">
        <v>149</v>
      </c>
      <c r="F251" s="146" t="s">
        <v>1573</v>
      </c>
      <c r="I251" s="147"/>
      <c r="L251" s="32"/>
      <c r="M251" s="148"/>
      <c r="T251" s="56"/>
      <c r="AT251" s="17" t="s">
        <v>149</v>
      </c>
      <c r="AU251" s="17" t="s">
        <v>87</v>
      </c>
    </row>
    <row r="252" spans="2:65" s="13" customFormat="1">
      <c r="B252" s="155"/>
      <c r="D252" s="145" t="s">
        <v>150</v>
      </c>
      <c r="E252" s="156" t="s">
        <v>1</v>
      </c>
      <c r="F252" s="157" t="s">
        <v>1575</v>
      </c>
      <c r="H252" s="158">
        <v>32</v>
      </c>
      <c r="I252" s="159"/>
      <c r="L252" s="155"/>
      <c r="M252" s="160"/>
      <c r="T252" s="161"/>
      <c r="AT252" s="156" t="s">
        <v>150</v>
      </c>
      <c r="AU252" s="156" t="s">
        <v>87</v>
      </c>
      <c r="AV252" s="13" t="s">
        <v>87</v>
      </c>
      <c r="AW252" s="13" t="s">
        <v>33</v>
      </c>
      <c r="AX252" s="13" t="s">
        <v>85</v>
      </c>
      <c r="AY252" s="156" t="s">
        <v>136</v>
      </c>
    </row>
    <row r="253" spans="2:65" s="13" customFormat="1">
      <c r="B253" s="155"/>
      <c r="D253" s="145" t="s">
        <v>150</v>
      </c>
      <c r="F253" s="157" t="s">
        <v>1576</v>
      </c>
      <c r="H253" s="158">
        <v>32.479999999999997</v>
      </c>
      <c r="I253" s="159"/>
      <c r="L253" s="155"/>
      <c r="M253" s="160"/>
      <c r="T253" s="161"/>
      <c r="AT253" s="156" t="s">
        <v>150</v>
      </c>
      <c r="AU253" s="156" t="s">
        <v>87</v>
      </c>
      <c r="AV253" s="13" t="s">
        <v>87</v>
      </c>
      <c r="AW253" s="13" t="s">
        <v>4</v>
      </c>
      <c r="AX253" s="13" t="s">
        <v>85</v>
      </c>
      <c r="AY253" s="156" t="s">
        <v>136</v>
      </c>
    </row>
    <row r="254" spans="2:65" s="1" customFormat="1" ht="16.5" customHeight="1">
      <c r="B254" s="32"/>
      <c r="C254" s="132" t="s">
        <v>412</v>
      </c>
      <c r="D254" s="132" t="s">
        <v>142</v>
      </c>
      <c r="E254" s="133" t="s">
        <v>1577</v>
      </c>
      <c r="F254" s="134" t="s">
        <v>1578</v>
      </c>
      <c r="G254" s="135" t="s">
        <v>285</v>
      </c>
      <c r="H254" s="136">
        <v>26.2</v>
      </c>
      <c r="I254" s="137"/>
      <c r="J254" s="138">
        <f>ROUND(I254*H254,2)</f>
        <v>0</v>
      </c>
      <c r="K254" s="134" t="s">
        <v>146</v>
      </c>
      <c r="L254" s="32"/>
      <c r="M254" s="139" t="s">
        <v>1</v>
      </c>
      <c r="N254" s="140" t="s">
        <v>42</v>
      </c>
      <c r="P254" s="141">
        <f>O254*H254</f>
        <v>0</v>
      </c>
      <c r="Q254" s="141">
        <v>4.2199999999999998E-3</v>
      </c>
      <c r="R254" s="141">
        <f>Q254*H254</f>
        <v>0.110564</v>
      </c>
      <c r="S254" s="141">
        <v>0</v>
      </c>
      <c r="T254" s="142">
        <f>S254*H254</f>
        <v>0</v>
      </c>
      <c r="AR254" s="143" t="s">
        <v>135</v>
      </c>
      <c r="AT254" s="143" t="s">
        <v>142</v>
      </c>
      <c r="AU254" s="143" t="s">
        <v>87</v>
      </c>
      <c r="AY254" s="17" t="s">
        <v>136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85</v>
      </c>
      <c r="BK254" s="144">
        <f>ROUND(I254*H254,2)</f>
        <v>0</v>
      </c>
      <c r="BL254" s="17" t="s">
        <v>135</v>
      </c>
      <c r="BM254" s="143" t="s">
        <v>1579</v>
      </c>
    </row>
    <row r="255" spans="2:65" s="1" customFormat="1" ht="19.2">
      <c r="B255" s="32"/>
      <c r="D255" s="145" t="s">
        <v>149</v>
      </c>
      <c r="F255" s="146" t="s">
        <v>1580</v>
      </c>
      <c r="I255" s="147"/>
      <c r="L255" s="32"/>
      <c r="M255" s="148"/>
      <c r="T255" s="56"/>
      <c r="AT255" s="17" t="s">
        <v>149</v>
      </c>
      <c r="AU255" s="17" t="s">
        <v>87</v>
      </c>
    </row>
    <row r="256" spans="2:65" s="13" customFormat="1">
      <c r="B256" s="155"/>
      <c r="D256" s="145" t="s">
        <v>150</v>
      </c>
      <c r="E256" s="156" t="s">
        <v>1</v>
      </c>
      <c r="F256" s="157" t="s">
        <v>1581</v>
      </c>
      <c r="H256" s="158">
        <v>26.2</v>
      </c>
      <c r="I256" s="159"/>
      <c r="L256" s="155"/>
      <c r="M256" s="160"/>
      <c r="T256" s="161"/>
      <c r="AT256" s="156" t="s">
        <v>150</v>
      </c>
      <c r="AU256" s="156" t="s">
        <v>87</v>
      </c>
      <c r="AV256" s="13" t="s">
        <v>87</v>
      </c>
      <c r="AW256" s="13" t="s">
        <v>33</v>
      </c>
      <c r="AX256" s="13" t="s">
        <v>85</v>
      </c>
      <c r="AY256" s="156" t="s">
        <v>136</v>
      </c>
    </row>
    <row r="257" spans="2:65" s="12" customFormat="1">
      <c r="B257" s="149"/>
      <c r="D257" s="145" t="s">
        <v>150</v>
      </c>
      <c r="E257" s="150" t="s">
        <v>1</v>
      </c>
      <c r="F257" s="151" t="s">
        <v>747</v>
      </c>
      <c r="H257" s="150" t="s">
        <v>1</v>
      </c>
      <c r="I257" s="152"/>
      <c r="L257" s="149"/>
      <c r="M257" s="153"/>
      <c r="T257" s="154"/>
      <c r="AT257" s="150" t="s">
        <v>150</v>
      </c>
      <c r="AU257" s="150" t="s">
        <v>87</v>
      </c>
      <c r="AV257" s="12" t="s">
        <v>85</v>
      </c>
      <c r="AW257" s="12" t="s">
        <v>33</v>
      </c>
      <c r="AX257" s="12" t="s">
        <v>77</v>
      </c>
      <c r="AY257" s="150" t="s">
        <v>136</v>
      </c>
    </row>
    <row r="258" spans="2:65" s="1" customFormat="1" ht="16.5" customHeight="1">
      <c r="B258" s="32"/>
      <c r="C258" s="132" t="s">
        <v>419</v>
      </c>
      <c r="D258" s="132" t="s">
        <v>142</v>
      </c>
      <c r="E258" s="133" t="s">
        <v>1582</v>
      </c>
      <c r="F258" s="134" t="s">
        <v>1583</v>
      </c>
      <c r="G258" s="135" t="s">
        <v>604</v>
      </c>
      <c r="H258" s="136">
        <v>6</v>
      </c>
      <c r="I258" s="137"/>
      <c r="J258" s="138">
        <f>ROUND(I258*H258,2)</f>
        <v>0</v>
      </c>
      <c r="K258" s="134" t="s">
        <v>146</v>
      </c>
      <c r="L258" s="32"/>
      <c r="M258" s="139" t="s">
        <v>1</v>
      </c>
      <c r="N258" s="140" t="s">
        <v>42</v>
      </c>
      <c r="P258" s="141">
        <f>O258*H258</f>
        <v>0</v>
      </c>
      <c r="Q258" s="141">
        <v>3.8000000000000002E-4</v>
      </c>
      <c r="R258" s="141">
        <f>Q258*H258</f>
        <v>2.2799999999999999E-3</v>
      </c>
      <c r="S258" s="141">
        <v>0</v>
      </c>
      <c r="T258" s="142">
        <f>S258*H258</f>
        <v>0</v>
      </c>
      <c r="AR258" s="143" t="s">
        <v>135</v>
      </c>
      <c r="AT258" s="143" t="s">
        <v>142</v>
      </c>
      <c r="AU258" s="143" t="s">
        <v>87</v>
      </c>
      <c r="AY258" s="17" t="s">
        <v>136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85</v>
      </c>
      <c r="BK258" s="144">
        <f>ROUND(I258*H258,2)</f>
        <v>0</v>
      </c>
      <c r="BL258" s="17" t="s">
        <v>135</v>
      </c>
      <c r="BM258" s="143" t="s">
        <v>1584</v>
      </c>
    </row>
    <row r="259" spans="2:65" s="1" customFormat="1">
      <c r="B259" s="32"/>
      <c r="D259" s="145" t="s">
        <v>149</v>
      </c>
      <c r="F259" s="146" t="s">
        <v>1585</v>
      </c>
      <c r="I259" s="147"/>
      <c r="L259" s="32"/>
      <c r="M259" s="148"/>
      <c r="T259" s="56"/>
      <c r="AT259" s="17" t="s">
        <v>149</v>
      </c>
      <c r="AU259" s="17" t="s">
        <v>87</v>
      </c>
    </row>
    <row r="260" spans="2:65" s="12" customFormat="1">
      <c r="B260" s="149"/>
      <c r="D260" s="145" t="s">
        <v>150</v>
      </c>
      <c r="E260" s="150" t="s">
        <v>1</v>
      </c>
      <c r="F260" s="151" t="s">
        <v>1586</v>
      </c>
      <c r="H260" s="150" t="s">
        <v>1</v>
      </c>
      <c r="I260" s="152"/>
      <c r="L260" s="149"/>
      <c r="M260" s="153"/>
      <c r="T260" s="154"/>
      <c r="AT260" s="150" t="s">
        <v>150</v>
      </c>
      <c r="AU260" s="150" t="s">
        <v>87</v>
      </c>
      <c r="AV260" s="12" t="s">
        <v>85</v>
      </c>
      <c r="AW260" s="12" t="s">
        <v>33</v>
      </c>
      <c r="AX260" s="12" t="s">
        <v>77</v>
      </c>
      <c r="AY260" s="150" t="s">
        <v>136</v>
      </c>
    </row>
    <row r="261" spans="2:65" s="12" customFormat="1">
      <c r="B261" s="149"/>
      <c r="D261" s="145" t="s">
        <v>150</v>
      </c>
      <c r="E261" s="150" t="s">
        <v>1</v>
      </c>
      <c r="F261" s="151" t="s">
        <v>1587</v>
      </c>
      <c r="H261" s="150" t="s">
        <v>1</v>
      </c>
      <c r="I261" s="152"/>
      <c r="L261" s="149"/>
      <c r="M261" s="153"/>
      <c r="T261" s="154"/>
      <c r="AT261" s="150" t="s">
        <v>150</v>
      </c>
      <c r="AU261" s="150" t="s">
        <v>87</v>
      </c>
      <c r="AV261" s="12" t="s">
        <v>85</v>
      </c>
      <c r="AW261" s="12" t="s">
        <v>33</v>
      </c>
      <c r="AX261" s="12" t="s">
        <v>77</v>
      </c>
      <c r="AY261" s="150" t="s">
        <v>136</v>
      </c>
    </row>
    <row r="262" spans="2:65" s="13" customFormat="1">
      <c r="B262" s="155"/>
      <c r="D262" s="145" t="s">
        <v>150</v>
      </c>
      <c r="E262" s="156" t="s">
        <v>1</v>
      </c>
      <c r="F262" s="157" t="s">
        <v>1588</v>
      </c>
      <c r="H262" s="158">
        <v>6</v>
      </c>
      <c r="I262" s="159"/>
      <c r="L262" s="155"/>
      <c r="M262" s="160"/>
      <c r="T262" s="161"/>
      <c r="AT262" s="156" t="s">
        <v>150</v>
      </c>
      <c r="AU262" s="156" t="s">
        <v>87</v>
      </c>
      <c r="AV262" s="13" t="s">
        <v>87</v>
      </c>
      <c r="AW262" s="13" t="s">
        <v>33</v>
      </c>
      <c r="AX262" s="13" t="s">
        <v>85</v>
      </c>
      <c r="AY262" s="156" t="s">
        <v>136</v>
      </c>
    </row>
    <row r="263" spans="2:65" s="1" customFormat="1" ht="16.5" customHeight="1">
      <c r="B263" s="32"/>
      <c r="C263" s="132" t="s">
        <v>427</v>
      </c>
      <c r="D263" s="132" t="s">
        <v>142</v>
      </c>
      <c r="E263" s="133" t="s">
        <v>1589</v>
      </c>
      <c r="F263" s="134" t="s">
        <v>1590</v>
      </c>
      <c r="G263" s="135" t="s">
        <v>604</v>
      </c>
      <c r="H263" s="136">
        <v>7</v>
      </c>
      <c r="I263" s="137"/>
      <c r="J263" s="138">
        <f>ROUND(I263*H263,2)</f>
        <v>0</v>
      </c>
      <c r="K263" s="134" t="s">
        <v>146</v>
      </c>
      <c r="L263" s="32"/>
      <c r="M263" s="139" t="s">
        <v>1</v>
      </c>
      <c r="N263" s="140" t="s">
        <v>42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135</v>
      </c>
      <c r="AT263" s="143" t="s">
        <v>142</v>
      </c>
      <c r="AU263" s="143" t="s">
        <v>87</v>
      </c>
      <c r="AY263" s="17" t="s">
        <v>136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85</v>
      </c>
      <c r="BK263" s="144">
        <f>ROUND(I263*H263,2)</f>
        <v>0</v>
      </c>
      <c r="BL263" s="17" t="s">
        <v>135</v>
      </c>
      <c r="BM263" s="143" t="s">
        <v>1591</v>
      </c>
    </row>
    <row r="264" spans="2:65" s="1" customFormat="1" ht="19.2">
      <c r="B264" s="32"/>
      <c r="D264" s="145" t="s">
        <v>149</v>
      </c>
      <c r="F264" s="146" t="s">
        <v>1592</v>
      </c>
      <c r="I264" s="147"/>
      <c r="L264" s="32"/>
      <c r="M264" s="148"/>
      <c r="T264" s="56"/>
      <c r="AT264" s="17" t="s">
        <v>149</v>
      </c>
      <c r="AU264" s="17" t="s">
        <v>87</v>
      </c>
    </row>
    <row r="265" spans="2:65" s="13" customFormat="1">
      <c r="B265" s="155"/>
      <c r="D265" s="145" t="s">
        <v>150</v>
      </c>
      <c r="E265" s="156" t="s">
        <v>1</v>
      </c>
      <c r="F265" s="157" t="s">
        <v>1593</v>
      </c>
      <c r="H265" s="158">
        <v>7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85</v>
      </c>
      <c r="AY265" s="156" t="s">
        <v>136</v>
      </c>
    </row>
    <row r="266" spans="2:65" s="1" customFormat="1" ht="24.15" customHeight="1">
      <c r="B266" s="32"/>
      <c r="C266" s="172" t="s">
        <v>444</v>
      </c>
      <c r="D266" s="172" t="s">
        <v>420</v>
      </c>
      <c r="E266" s="173" t="s">
        <v>1594</v>
      </c>
      <c r="F266" s="174" t="s">
        <v>1595</v>
      </c>
      <c r="G266" s="175" t="s">
        <v>604</v>
      </c>
      <c r="H266" s="176">
        <v>7</v>
      </c>
      <c r="I266" s="177"/>
      <c r="J266" s="178">
        <f>ROUND(I266*H266,2)</f>
        <v>0</v>
      </c>
      <c r="K266" s="174" t="s">
        <v>1</v>
      </c>
      <c r="L266" s="179"/>
      <c r="M266" s="180" t="s">
        <v>1</v>
      </c>
      <c r="N266" s="181" t="s">
        <v>42</v>
      </c>
      <c r="P266" s="141">
        <f>O266*H266</f>
        <v>0</v>
      </c>
      <c r="Q266" s="141">
        <v>3.3999999999999998E-3</v>
      </c>
      <c r="R266" s="141">
        <f>Q266*H266</f>
        <v>2.3799999999999998E-2</v>
      </c>
      <c r="S266" s="141">
        <v>0</v>
      </c>
      <c r="T266" s="142">
        <f>S266*H266</f>
        <v>0</v>
      </c>
      <c r="AR266" s="143" t="s">
        <v>189</v>
      </c>
      <c r="AT266" s="143" t="s">
        <v>420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135</v>
      </c>
      <c r="BM266" s="143" t="s">
        <v>1596</v>
      </c>
    </row>
    <row r="267" spans="2:65" s="1" customFormat="1">
      <c r="B267" s="32"/>
      <c r="D267" s="145" t="s">
        <v>149</v>
      </c>
      <c r="F267" s="146" t="s">
        <v>1595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2" customFormat="1">
      <c r="B268" s="149"/>
      <c r="D268" s="145" t="s">
        <v>150</v>
      </c>
      <c r="E268" s="150" t="s">
        <v>1</v>
      </c>
      <c r="F268" s="151" t="s">
        <v>1597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3" customFormat="1">
      <c r="B269" s="155"/>
      <c r="D269" s="145" t="s">
        <v>150</v>
      </c>
      <c r="E269" s="156" t="s">
        <v>1</v>
      </c>
      <c r="F269" s="157" t="s">
        <v>1598</v>
      </c>
      <c r="H269" s="158">
        <v>7</v>
      </c>
      <c r="I269" s="159"/>
      <c r="L269" s="155"/>
      <c r="M269" s="160"/>
      <c r="T269" s="161"/>
      <c r="AT269" s="156" t="s">
        <v>150</v>
      </c>
      <c r="AU269" s="156" t="s">
        <v>87</v>
      </c>
      <c r="AV269" s="13" t="s">
        <v>87</v>
      </c>
      <c r="AW269" s="13" t="s">
        <v>33</v>
      </c>
      <c r="AX269" s="13" t="s">
        <v>85</v>
      </c>
      <c r="AY269" s="156" t="s">
        <v>136</v>
      </c>
    </row>
    <row r="270" spans="2:65" s="1" customFormat="1" ht="16.5" customHeight="1">
      <c r="B270" s="32"/>
      <c r="C270" s="172" t="s">
        <v>458</v>
      </c>
      <c r="D270" s="172" t="s">
        <v>420</v>
      </c>
      <c r="E270" s="173" t="s">
        <v>1599</v>
      </c>
      <c r="F270" s="174" t="s">
        <v>1600</v>
      </c>
      <c r="G270" s="175" t="s">
        <v>604</v>
      </c>
      <c r="H270" s="176">
        <v>7</v>
      </c>
      <c r="I270" s="177"/>
      <c r="J270" s="178">
        <f>ROUND(I270*H270,2)</f>
        <v>0</v>
      </c>
      <c r="K270" s="174" t="s">
        <v>1</v>
      </c>
      <c r="L270" s="179"/>
      <c r="M270" s="180" t="s">
        <v>1</v>
      </c>
      <c r="N270" s="181" t="s">
        <v>42</v>
      </c>
      <c r="P270" s="141">
        <f>O270*H270</f>
        <v>0</v>
      </c>
      <c r="Q270" s="141">
        <v>2.4299999999999999E-3</v>
      </c>
      <c r="R270" s="141">
        <f>Q270*H270</f>
        <v>1.7009999999999997E-2</v>
      </c>
      <c r="S270" s="141">
        <v>0</v>
      </c>
      <c r="T270" s="142">
        <f>S270*H270</f>
        <v>0</v>
      </c>
      <c r="AR270" s="143" t="s">
        <v>189</v>
      </c>
      <c r="AT270" s="143" t="s">
        <v>420</v>
      </c>
      <c r="AU270" s="143" t="s">
        <v>87</v>
      </c>
      <c r="AY270" s="17" t="s">
        <v>136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85</v>
      </c>
      <c r="BK270" s="144">
        <f>ROUND(I270*H270,2)</f>
        <v>0</v>
      </c>
      <c r="BL270" s="17" t="s">
        <v>135</v>
      </c>
      <c r="BM270" s="143" t="s">
        <v>1601</v>
      </c>
    </row>
    <row r="271" spans="2:65" s="1" customFormat="1">
      <c r="B271" s="32"/>
      <c r="D271" s="145" t="s">
        <v>149</v>
      </c>
      <c r="F271" s="146" t="s">
        <v>1600</v>
      </c>
      <c r="I271" s="147"/>
      <c r="L271" s="32"/>
      <c r="M271" s="148"/>
      <c r="T271" s="56"/>
      <c r="AT271" s="17" t="s">
        <v>149</v>
      </c>
      <c r="AU271" s="17" t="s">
        <v>87</v>
      </c>
    </row>
    <row r="272" spans="2:65" s="13" customFormat="1">
      <c r="B272" s="155"/>
      <c r="D272" s="145" t="s">
        <v>150</v>
      </c>
      <c r="E272" s="156" t="s">
        <v>1</v>
      </c>
      <c r="F272" s="157" t="s">
        <v>1602</v>
      </c>
      <c r="H272" s="158">
        <v>7</v>
      </c>
      <c r="I272" s="159"/>
      <c r="L272" s="155"/>
      <c r="M272" s="160"/>
      <c r="T272" s="161"/>
      <c r="AT272" s="156" t="s">
        <v>150</v>
      </c>
      <c r="AU272" s="156" t="s">
        <v>87</v>
      </c>
      <c r="AV272" s="13" t="s">
        <v>87</v>
      </c>
      <c r="AW272" s="13" t="s">
        <v>33</v>
      </c>
      <c r="AX272" s="13" t="s">
        <v>85</v>
      </c>
      <c r="AY272" s="156" t="s">
        <v>136</v>
      </c>
    </row>
    <row r="273" spans="2:65" s="1" customFormat="1" ht="16.5" customHeight="1">
      <c r="B273" s="32"/>
      <c r="C273" s="172" t="s">
        <v>464</v>
      </c>
      <c r="D273" s="172" t="s">
        <v>420</v>
      </c>
      <c r="E273" s="173" t="s">
        <v>1603</v>
      </c>
      <c r="F273" s="174" t="s">
        <v>1604</v>
      </c>
      <c r="G273" s="175" t="s">
        <v>604</v>
      </c>
      <c r="H273" s="176">
        <v>7</v>
      </c>
      <c r="I273" s="177"/>
      <c r="J273" s="178">
        <f>ROUND(I273*H273,2)</f>
        <v>0</v>
      </c>
      <c r="K273" s="174" t="s">
        <v>1</v>
      </c>
      <c r="L273" s="179"/>
      <c r="M273" s="180" t="s">
        <v>1</v>
      </c>
      <c r="N273" s="181" t="s">
        <v>42</v>
      </c>
      <c r="P273" s="141">
        <f>O273*H273</f>
        <v>0</v>
      </c>
      <c r="Q273" s="141">
        <v>3.3999999999999998E-3</v>
      </c>
      <c r="R273" s="141">
        <f>Q273*H273</f>
        <v>2.3799999999999998E-2</v>
      </c>
      <c r="S273" s="141">
        <v>0</v>
      </c>
      <c r="T273" s="142">
        <f>S273*H273</f>
        <v>0</v>
      </c>
      <c r="AR273" s="143" t="s">
        <v>189</v>
      </c>
      <c r="AT273" s="143" t="s">
        <v>420</v>
      </c>
      <c r="AU273" s="143" t="s">
        <v>87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85</v>
      </c>
      <c r="BK273" s="144">
        <f>ROUND(I273*H273,2)</f>
        <v>0</v>
      </c>
      <c r="BL273" s="17" t="s">
        <v>135</v>
      </c>
      <c r="BM273" s="143" t="s">
        <v>1605</v>
      </c>
    </row>
    <row r="274" spans="2:65" s="1" customFormat="1">
      <c r="B274" s="32"/>
      <c r="D274" s="145" t="s">
        <v>149</v>
      </c>
      <c r="F274" s="146" t="s">
        <v>1604</v>
      </c>
      <c r="I274" s="147"/>
      <c r="L274" s="32"/>
      <c r="M274" s="148"/>
      <c r="T274" s="56"/>
      <c r="AT274" s="17" t="s">
        <v>149</v>
      </c>
      <c r="AU274" s="17" t="s">
        <v>87</v>
      </c>
    </row>
    <row r="275" spans="2:65" s="13" customFormat="1">
      <c r="B275" s="155"/>
      <c r="D275" s="145" t="s">
        <v>150</v>
      </c>
      <c r="E275" s="156" t="s">
        <v>1</v>
      </c>
      <c r="F275" s="157" t="s">
        <v>1602</v>
      </c>
      <c r="H275" s="158">
        <v>7</v>
      </c>
      <c r="I275" s="159"/>
      <c r="L275" s="155"/>
      <c r="M275" s="160"/>
      <c r="T275" s="161"/>
      <c r="AT275" s="156" t="s">
        <v>150</v>
      </c>
      <c r="AU275" s="156" t="s">
        <v>87</v>
      </c>
      <c r="AV275" s="13" t="s">
        <v>87</v>
      </c>
      <c r="AW275" s="13" t="s">
        <v>33</v>
      </c>
      <c r="AX275" s="13" t="s">
        <v>85</v>
      </c>
      <c r="AY275" s="156" t="s">
        <v>136</v>
      </c>
    </row>
    <row r="276" spans="2:65" s="1" customFormat="1" ht="16.5" customHeight="1">
      <c r="B276" s="32"/>
      <c r="C276" s="132" t="s">
        <v>469</v>
      </c>
      <c r="D276" s="132" t="s">
        <v>142</v>
      </c>
      <c r="E276" s="133" t="s">
        <v>1606</v>
      </c>
      <c r="F276" s="134" t="s">
        <v>1607</v>
      </c>
      <c r="G276" s="135" t="s">
        <v>285</v>
      </c>
      <c r="H276" s="136">
        <v>32</v>
      </c>
      <c r="I276" s="137"/>
      <c r="J276" s="138">
        <f>ROUND(I276*H276,2)</f>
        <v>0</v>
      </c>
      <c r="K276" s="134" t="s">
        <v>146</v>
      </c>
      <c r="L276" s="32"/>
      <c r="M276" s="139" t="s">
        <v>1</v>
      </c>
      <c r="N276" s="140" t="s">
        <v>42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135</v>
      </c>
      <c r="AT276" s="143" t="s">
        <v>142</v>
      </c>
      <c r="AU276" s="143" t="s">
        <v>87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85</v>
      </c>
      <c r="BK276" s="144">
        <f>ROUND(I276*H276,2)</f>
        <v>0</v>
      </c>
      <c r="BL276" s="17" t="s">
        <v>135</v>
      </c>
      <c r="BM276" s="143" t="s">
        <v>1608</v>
      </c>
    </row>
    <row r="277" spans="2:65" s="1" customFormat="1">
      <c r="B277" s="32"/>
      <c r="D277" s="145" t="s">
        <v>149</v>
      </c>
      <c r="F277" s="146" t="s">
        <v>1607</v>
      </c>
      <c r="I277" s="147"/>
      <c r="L277" s="32"/>
      <c r="M277" s="148"/>
      <c r="T277" s="56"/>
      <c r="AT277" s="17" t="s">
        <v>149</v>
      </c>
      <c r="AU277" s="17" t="s">
        <v>87</v>
      </c>
    </row>
    <row r="278" spans="2:65" s="13" customFormat="1">
      <c r="B278" s="155"/>
      <c r="D278" s="145" t="s">
        <v>150</v>
      </c>
      <c r="E278" s="156" t="s">
        <v>1</v>
      </c>
      <c r="F278" s="157" t="s">
        <v>1609</v>
      </c>
      <c r="H278" s="158">
        <v>32</v>
      </c>
      <c r="I278" s="159"/>
      <c r="L278" s="155"/>
      <c r="M278" s="160"/>
      <c r="T278" s="161"/>
      <c r="AT278" s="156" t="s">
        <v>150</v>
      </c>
      <c r="AU278" s="156" t="s">
        <v>87</v>
      </c>
      <c r="AV278" s="13" t="s">
        <v>87</v>
      </c>
      <c r="AW278" s="13" t="s">
        <v>33</v>
      </c>
      <c r="AX278" s="13" t="s">
        <v>85</v>
      </c>
      <c r="AY278" s="156" t="s">
        <v>136</v>
      </c>
    </row>
    <row r="279" spans="2:65" s="1" customFormat="1" ht="16.5" customHeight="1">
      <c r="B279" s="32"/>
      <c r="C279" s="132" t="s">
        <v>475</v>
      </c>
      <c r="D279" s="132" t="s">
        <v>142</v>
      </c>
      <c r="E279" s="133" t="s">
        <v>1242</v>
      </c>
      <c r="F279" s="134" t="s">
        <v>1243</v>
      </c>
      <c r="G279" s="135" t="s">
        <v>285</v>
      </c>
      <c r="H279" s="136">
        <v>32</v>
      </c>
      <c r="I279" s="137"/>
      <c r="J279" s="138">
        <f>ROUND(I279*H279,2)</f>
        <v>0</v>
      </c>
      <c r="K279" s="134" t="s">
        <v>146</v>
      </c>
      <c r="L279" s="32"/>
      <c r="M279" s="139" t="s">
        <v>1</v>
      </c>
      <c r="N279" s="140" t="s">
        <v>42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135</v>
      </c>
      <c r="AT279" s="143" t="s">
        <v>142</v>
      </c>
      <c r="AU279" s="143" t="s">
        <v>87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85</v>
      </c>
      <c r="BK279" s="144">
        <f>ROUND(I279*H279,2)</f>
        <v>0</v>
      </c>
      <c r="BL279" s="17" t="s">
        <v>135</v>
      </c>
      <c r="BM279" s="143" t="s">
        <v>1610</v>
      </c>
    </row>
    <row r="280" spans="2:65" s="1" customFormat="1">
      <c r="B280" s="32"/>
      <c r="D280" s="145" t="s">
        <v>149</v>
      </c>
      <c r="F280" s="146" t="s">
        <v>1245</v>
      </c>
      <c r="I280" s="147"/>
      <c r="L280" s="32"/>
      <c r="M280" s="148"/>
      <c r="T280" s="56"/>
      <c r="AT280" s="17" t="s">
        <v>149</v>
      </c>
      <c r="AU280" s="17" t="s">
        <v>87</v>
      </c>
    </row>
    <row r="281" spans="2:65" s="13" customFormat="1">
      <c r="B281" s="155"/>
      <c r="D281" s="145" t="s">
        <v>150</v>
      </c>
      <c r="E281" s="156" t="s">
        <v>1</v>
      </c>
      <c r="F281" s="157" t="s">
        <v>1609</v>
      </c>
      <c r="H281" s="158">
        <v>32</v>
      </c>
      <c r="I281" s="159"/>
      <c r="L281" s="155"/>
      <c r="M281" s="160"/>
      <c r="T281" s="161"/>
      <c r="AT281" s="156" t="s">
        <v>150</v>
      </c>
      <c r="AU281" s="156" t="s">
        <v>87</v>
      </c>
      <c r="AV281" s="13" t="s">
        <v>87</v>
      </c>
      <c r="AW281" s="13" t="s">
        <v>33</v>
      </c>
      <c r="AX281" s="13" t="s">
        <v>85</v>
      </c>
      <c r="AY281" s="156" t="s">
        <v>136</v>
      </c>
    </row>
    <row r="282" spans="2:65" s="1" customFormat="1" ht="16.5" customHeight="1">
      <c r="B282" s="32"/>
      <c r="C282" s="132" t="s">
        <v>481</v>
      </c>
      <c r="D282" s="132" t="s">
        <v>142</v>
      </c>
      <c r="E282" s="133" t="s">
        <v>1611</v>
      </c>
      <c r="F282" s="134" t="s">
        <v>1612</v>
      </c>
      <c r="G282" s="135" t="s">
        <v>604</v>
      </c>
      <c r="H282" s="136">
        <v>1</v>
      </c>
      <c r="I282" s="137"/>
      <c r="J282" s="138">
        <f>ROUND(I282*H282,2)</f>
        <v>0</v>
      </c>
      <c r="K282" s="134" t="s">
        <v>146</v>
      </c>
      <c r="L282" s="32"/>
      <c r="M282" s="139" t="s">
        <v>1</v>
      </c>
      <c r="N282" s="140" t="s">
        <v>42</v>
      </c>
      <c r="P282" s="141">
        <f>O282*H282</f>
        <v>0</v>
      </c>
      <c r="Q282" s="141">
        <v>0.38051000000000001</v>
      </c>
      <c r="R282" s="141">
        <f>Q282*H282</f>
        <v>0.38051000000000001</v>
      </c>
      <c r="S282" s="141">
        <v>0</v>
      </c>
      <c r="T282" s="142">
        <f>S282*H282</f>
        <v>0</v>
      </c>
      <c r="AR282" s="143" t="s">
        <v>135</v>
      </c>
      <c r="AT282" s="143" t="s">
        <v>142</v>
      </c>
      <c r="AU282" s="143" t="s">
        <v>87</v>
      </c>
      <c r="AY282" s="17" t="s">
        <v>136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85</v>
      </c>
      <c r="BK282" s="144">
        <f>ROUND(I282*H282,2)</f>
        <v>0</v>
      </c>
      <c r="BL282" s="17" t="s">
        <v>135</v>
      </c>
      <c r="BM282" s="143" t="s">
        <v>1613</v>
      </c>
    </row>
    <row r="283" spans="2:65" s="1" customFormat="1">
      <c r="B283" s="32"/>
      <c r="D283" s="145" t="s">
        <v>149</v>
      </c>
      <c r="F283" s="146" t="s">
        <v>1614</v>
      </c>
      <c r="I283" s="147"/>
      <c r="L283" s="32"/>
      <c r="M283" s="148"/>
      <c r="T283" s="56"/>
      <c r="AT283" s="17" t="s">
        <v>149</v>
      </c>
      <c r="AU283" s="17" t="s">
        <v>87</v>
      </c>
    </row>
    <row r="284" spans="2:65" s="13" customFormat="1">
      <c r="B284" s="155"/>
      <c r="D284" s="145" t="s">
        <v>150</v>
      </c>
      <c r="E284" s="156" t="s">
        <v>1</v>
      </c>
      <c r="F284" s="157" t="s">
        <v>1615</v>
      </c>
      <c r="H284" s="158">
        <v>1</v>
      </c>
      <c r="I284" s="159"/>
      <c r="L284" s="155"/>
      <c r="M284" s="160"/>
      <c r="T284" s="161"/>
      <c r="AT284" s="156" t="s">
        <v>150</v>
      </c>
      <c r="AU284" s="156" t="s">
        <v>87</v>
      </c>
      <c r="AV284" s="13" t="s">
        <v>87</v>
      </c>
      <c r="AW284" s="13" t="s">
        <v>33</v>
      </c>
      <c r="AX284" s="13" t="s">
        <v>85</v>
      </c>
      <c r="AY284" s="156" t="s">
        <v>136</v>
      </c>
    </row>
    <row r="285" spans="2:65" s="1" customFormat="1" ht="16.5" customHeight="1">
      <c r="B285" s="32"/>
      <c r="C285" s="172" t="s">
        <v>488</v>
      </c>
      <c r="D285" s="172" t="s">
        <v>420</v>
      </c>
      <c r="E285" s="173" t="s">
        <v>1616</v>
      </c>
      <c r="F285" s="174" t="s">
        <v>1617</v>
      </c>
      <c r="G285" s="175" t="s">
        <v>604</v>
      </c>
      <c r="H285" s="176">
        <v>1</v>
      </c>
      <c r="I285" s="177"/>
      <c r="J285" s="178">
        <f>ROUND(I285*H285,2)</f>
        <v>0</v>
      </c>
      <c r="K285" s="174" t="s">
        <v>146</v>
      </c>
      <c r="L285" s="179"/>
      <c r="M285" s="180" t="s">
        <v>1</v>
      </c>
      <c r="N285" s="181" t="s">
        <v>42</v>
      </c>
      <c r="P285" s="141">
        <f>O285*H285</f>
        <v>0</v>
      </c>
      <c r="Q285" s="141">
        <v>0.32800000000000001</v>
      </c>
      <c r="R285" s="141">
        <f>Q285*H285</f>
        <v>0.32800000000000001</v>
      </c>
      <c r="S285" s="141">
        <v>0</v>
      </c>
      <c r="T285" s="142">
        <f>S285*H285</f>
        <v>0</v>
      </c>
      <c r="AR285" s="143" t="s">
        <v>189</v>
      </c>
      <c r="AT285" s="143" t="s">
        <v>420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1618</v>
      </c>
    </row>
    <row r="286" spans="2:65" s="1" customFormat="1">
      <c r="B286" s="32"/>
      <c r="D286" s="145" t="s">
        <v>149</v>
      </c>
      <c r="F286" s="146" t="s">
        <v>1617</v>
      </c>
      <c r="I286" s="147"/>
      <c r="L286" s="32"/>
      <c r="M286" s="148"/>
      <c r="T286" s="56"/>
      <c r="AT286" s="17" t="s">
        <v>149</v>
      </c>
      <c r="AU286" s="17" t="s">
        <v>87</v>
      </c>
    </row>
    <row r="287" spans="2:65" s="13" customFormat="1">
      <c r="B287" s="155"/>
      <c r="D287" s="145" t="s">
        <v>150</v>
      </c>
      <c r="E287" s="156" t="s">
        <v>1</v>
      </c>
      <c r="F287" s="157" t="s">
        <v>613</v>
      </c>
      <c r="H287" s="158">
        <v>1</v>
      </c>
      <c r="I287" s="159"/>
      <c r="L287" s="155"/>
      <c r="M287" s="160"/>
      <c r="T287" s="161"/>
      <c r="AT287" s="156" t="s">
        <v>150</v>
      </c>
      <c r="AU287" s="156" t="s">
        <v>87</v>
      </c>
      <c r="AV287" s="13" t="s">
        <v>87</v>
      </c>
      <c r="AW287" s="13" t="s">
        <v>33</v>
      </c>
      <c r="AX287" s="13" t="s">
        <v>85</v>
      </c>
      <c r="AY287" s="156" t="s">
        <v>136</v>
      </c>
    </row>
    <row r="288" spans="2:65" s="1" customFormat="1" ht="21.75" customHeight="1">
      <c r="B288" s="32"/>
      <c r="C288" s="132" t="s">
        <v>494</v>
      </c>
      <c r="D288" s="132" t="s">
        <v>142</v>
      </c>
      <c r="E288" s="133" t="s">
        <v>1619</v>
      </c>
      <c r="F288" s="134" t="s">
        <v>1620</v>
      </c>
      <c r="G288" s="135" t="s">
        <v>604</v>
      </c>
      <c r="H288" s="136">
        <v>3</v>
      </c>
      <c r="I288" s="137"/>
      <c r="J288" s="138">
        <f>ROUND(I288*H288,2)</f>
        <v>0</v>
      </c>
      <c r="K288" s="134" t="s">
        <v>146</v>
      </c>
      <c r="L288" s="32"/>
      <c r="M288" s="139" t="s">
        <v>1</v>
      </c>
      <c r="N288" s="140" t="s">
        <v>42</v>
      </c>
      <c r="P288" s="141">
        <f>O288*H288</f>
        <v>0</v>
      </c>
      <c r="Q288" s="141">
        <v>3.4009999999999999E-2</v>
      </c>
      <c r="R288" s="141">
        <f>Q288*H288</f>
        <v>0.10203</v>
      </c>
      <c r="S288" s="141">
        <v>0</v>
      </c>
      <c r="T288" s="142">
        <f>S288*H288</f>
        <v>0</v>
      </c>
      <c r="AR288" s="143" t="s">
        <v>135</v>
      </c>
      <c r="AT288" s="143" t="s">
        <v>142</v>
      </c>
      <c r="AU288" s="143" t="s">
        <v>87</v>
      </c>
      <c r="AY288" s="17" t="s">
        <v>136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85</v>
      </c>
      <c r="BK288" s="144">
        <f>ROUND(I288*H288,2)</f>
        <v>0</v>
      </c>
      <c r="BL288" s="17" t="s">
        <v>135</v>
      </c>
      <c r="BM288" s="143" t="s">
        <v>1621</v>
      </c>
    </row>
    <row r="289" spans="2:65" s="1" customFormat="1">
      <c r="B289" s="32"/>
      <c r="D289" s="145" t="s">
        <v>149</v>
      </c>
      <c r="F289" s="146" t="s">
        <v>1622</v>
      </c>
      <c r="I289" s="147"/>
      <c r="L289" s="32"/>
      <c r="M289" s="148"/>
      <c r="T289" s="56"/>
      <c r="AT289" s="17" t="s">
        <v>149</v>
      </c>
      <c r="AU289" s="17" t="s">
        <v>87</v>
      </c>
    </row>
    <row r="290" spans="2:65" s="13" customFormat="1">
      <c r="B290" s="155"/>
      <c r="D290" s="145" t="s">
        <v>150</v>
      </c>
      <c r="E290" s="156" t="s">
        <v>1</v>
      </c>
      <c r="F290" s="157" t="s">
        <v>1623</v>
      </c>
      <c r="H290" s="158">
        <v>3</v>
      </c>
      <c r="I290" s="159"/>
      <c r="L290" s="155"/>
      <c r="M290" s="160"/>
      <c r="T290" s="161"/>
      <c r="AT290" s="156" t="s">
        <v>150</v>
      </c>
      <c r="AU290" s="156" t="s">
        <v>87</v>
      </c>
      <c r="AV290" s="13" t="s">
        <v>87</v>
      </c>
      <c r="AW290" s="13" t="s">
        <v>33</v>
      </c>
      <c r="AX290" s="13" t="s">
        <v>85</v>
      </c>
      <c r="AY290" s="156" t="s">
        <v>136</v>
      </c>
    </row>
    <row r="291" spans="2:65" s="1" customFormat="1" ht="16.5" customHeight="1">
      <c r="B291" s="32"/>
      <c r="C291" s="172" t="s">
        <v>501</v>
      </c>
      <c r="D291" s="172" t="s">
        <v>420</v>
      </c>
      <c r="E291" s="173" t="s">
        <v>1624</v>
      </c>
      <c r="F291" s="174" t="s">
        <v>1625</v>
      </c>
      <c r="G291" s="175" t="s">
        <v>604</v>
      </c>
      <c r="H291" s="176">
        <v>3</v>
      </c>
      <c r="I291" s="177"/>
      <c r="J291" s="178">
        <f>ROUND(I291*H291,2)</f>
        <v>0</v>
      </c>
      <c r="K291" s="174" t="s">
        <v>146</v>
      </c>
      <c r="L291" s="179"/>
      <c r="M291" s="180" t="s">
        <v>1</v>
      </c>
      <c r="N291" s="181" t="s">
        <v>42</v>
      </c>
      <c r="P291" s="141">
        <f>O291*H291</f>
        <v>0</v>
      </c>
      <c r="Q291" s="141">
        <v>0.45300000000000001</v>
      </c>
      <c r="R291" s="141">
        <f>Q291*H291</f>
        <v>1.359</v>
      </c>
      <c r="S291" s="141">
        <v>0</v>
      </c>
      <c r="T291" s="142">
        <f>S291*H291</f>
        <v>0</v>
      </c>
      <c r="AR291" s="143" t="s">
        <v>189</v>
      </c>
      <c r="AT291" s="143" t="s">
        <v>420</v>
      </c>
      <c r="AU291" s="143" t="s">
        <v>87</v>
      </c>
      <c r="AY291" s="17" t="s">
        <v>136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85</v>
      </c>
      <c r="BK291" s="144">
        <f>ROUND(I291*H291,2)</f>
        <v>0</v>
      </c>
      <c r="BL291" s="17" t="s">
        <v>135</v>
      </c>
      <c r="BM291" s="143" t="s">
        <v>1626</v>
      </c>
    </row>
    <row r="292" spans="2:65" s="1" customFormat="1">
      <c r="B292" s="32"/>
      <c r="D292" s="145" t="s">
        <v>149</v>
      </c>
      <c r="F292" s="146" t="s">
        <v>1625</v>
      </c>
      <c r="I292" s="147"/>
      <c r="L292" s="32"/>
      <c r="M292" s="148"/>
      <c r="T292" s="56"/>
      <c r="AT292" s="17" t="s">
        <v>149</v>
      </c>
      <c r="AU292" s="17" t="s">
        <v>87</v>
      </c>
    </row>
    <row r="293" spans="2:65" s="13" customFormat="1">
      <c r="B293" s="155"/>
      <c r="D293" s="145" t="s">
        <v>150</v>
      </c>
      <c r="E293" s="156" t="s">
        <v>1</v>
      </c>
      <c r="F293" s="157" t="s">
        <v>1627</v>
      </c>
      <c r="H293" s="158">
        <v>3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85</v>
      </c>
      <c r="AY293" s="156" t="s">
        <v>136</v>
      </c>
    </row>
    <row r="294" spans="2:65" s="1" customFormat="1" ht="16.5" customHeight="1">
      <c r="B294" s="32"/>
      <c r="C294" s="132" t="s">
        <v>509</v>
      </c>
      <c r="D294" s="132" t="s">
        <v>142</v>
      </c>
      <c r="E294" s="133" t="s">
        <v>1628</v>
      </c>
      <c r="F294" s="134" t="s">
        <v>1629</v>
      </c>
      <c r="G294" s="135" t="s">
        <v>604</v>
      </c>
      <c r="H294" s="136">
        <v>1</v>
      </c>
      <c r="I294" s="137"/>
      <c r="J294" s="138">
        <f>ROUND(I294*H294,2)</f>
        <v>0</v>
      </c>
      <c r="K294" s="134" t="s">
        <v>146</v>
      </c>
      <c r="L294" s="32"/>
      <c r="M294" s="139" t="s">
        <v>1</v>
      </c>
      <c r="N294" s="140" t="s">
        <v>42</v>
      </c>
      <c r="P294" s="141">
        <f>O294*H294</f>
        <v>0</v>
      </c>
      <c r="Q294" s="141">
        <v>4.4749999999999998E-2</v>
      </c>
      <c r="R294" s="141">
        <f>Q294*H294</f>
        <v>4.4749999999999998E-2</v>
      </c>
      <c r="S294" s="141">
        <v>0</v>
      </c>
      <c r="T294" s="142">
        <f>S294*H294</f>
        <v>0</v>
      </c>
      <c r="AR294" s="143" t="s">
        <v>135</v>
      </c>
      <c r="AT294" s="143" t="s">
        <v>142</v>
      </c>
      <c r="AU294" s="143" t="s">
        <v>87</v>
      </c>
      <c r="AY294" s="17" t="s">
        <v>136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85</v>
      </c>
      <c r="BK294" s="144">
        <f>ROUND(I294*H294,2)</f>
        <v>0</v>
      </c>
      <c r="BL294" s="17" t="s">
        <v>135</v>
      </c>
      <c r="BM294" s="143" t="s">
        <v>1630</v>
      </c>
    </row>
    <row r="295" spans="2:65" s="1" customFormat="1">
      <c r="B295" s="32"/>
      <c r="D295" s="145" t="s">
        <v>149</v>
      </c>
      <c r="F295" s="146" t="s">
        <v>1631</v>
      </c>
      <c r="I295" s="147"/>
      <c r="L295" s="32"/>
      <c r="M295" s="148"/>
      <c r="T295" s="56"/>
      <c r="AT295" s="17" t="s">
        <v>149</v>
      </c>
      <c r="AU295" s="17" t="s">
        <v>87</v>
      </c>
    </row>
    <row r="296" spans="2:65" s="13" customFormat="1">
      <c r="B296" s="155"/>
      <c r="D296" s="145" t="s">
        <v>150</v>
      </c>
      <c r="E296" s="156" t="s">
        <v>1</v>
      </c>
      <c r="F296" s="157" t="s">
        <v>1615</v>
      </c>
      <c r="H296" s="158">
        <v>1</v>
      </c>
      <c r="I296" s="159"/>
      <c r="L296" s="155"/>
      <c r="M296" s="160"/>
      <c r="T296" s="161"/>
      <c r="AT296" s="156" t="s">
        <v>150</v>
      </c>
      <c r="AU296" s="156" t="s">
        <v>87</v>
      </c>
      <c r="AV296" s="13" t="s">
        <v>87</v>
      </c>
      <c r="AW296" s="13" t="s">
        <v>33</v>
      </c>
      <c r="AX296" s="13" t="s">
        <v>85</v>
      </c>
      <c r="AY296" s="156" t="s">
        <v>136</v>
      </c>
    </row>
    <row r="297" spans="2:65" s="1" customFormat="1" ht="16.5" customHeight="1">
      <c r="B297" s="32"/>
      <c r="C297" s="172" t="s">
        <v>519</v>
      </c>
      <c r="D297" s="172" t="s">
        <v>420</v>
      </c>
      <c r="E297" s="173" t="s">
        <v>1632</v>
      </c>
      <c r="F297" s="174" t="s">
        <v>1633</v>
      </c>
      <c r="G297" s="175" t="s">
        <v>604</v>
      </c>
      <c r="H297" s="176">
        <v>1</v>
      </c>
      <c r="I297" s="177"/>
      <c r="J297" s="178">
        <f>ROUND(I297*H297,2)</f>
        <v>0</v>
      </c>
      <c r="K297" s="174" t="s">
        <v>146</v>
      </c>
      <c r="L297" s="179"/>
      <c r="M297" s="180" t="s">
        <v>1</v>
      </c>
      <c r="N297" s="181" t="s">
        <v>42</v>
      </c>
      <c r="P297" s="141">
        <f>O297*H297</f>
        <v>0</v>
      </c>
      <c r="Q297" s="141">
        <v>0.28799999999999998</v>
      </c>
      <c r="R297" s="141">
        <f>Q297*H297</f>
        <v>0.28799999999999998</v>
      </c>
      <c r="S297" s="141">
        <v>0</v>
      </c>
      <c r="T297" s="142">
        <f>S297*H297</f>
        <v>0</v>
      </c>
      <c r="AR297" s="143" t="s">
        <v>189</v>
      </c>
      <c r="AT297" s="143" t="s">
        <v>420</v>
      </c>
      <c r="AU297" s="143" t="s">
        <v>87</v>
      </c>
      <c r="AY297" s="17" t="s">
        <v>136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85</v>
      </c>
      <c r="BK297" s="144">
        <f>ROUND(I297*H297,2)</f>
        <v>0</v>
      </c>
      <c r="BL297" s="17" t="s">
        <v>135</v>
      </c>
      <c r="BM297" s="143" t="s">
        <v>1634</v>
      </c>
    </row>
    <row r="298" spans="2:65" s="1" customFormat="1">
      <c r="B298" s="32"/>
      <c r="D298" s="145" t="s">
        <v>149</v>
      </c>
      <c r="F298" s="146" t="s">
        <v>1633</v>
      </c>
      <c r="I298" s="147"/>
      <c r="L298" s="32"/>
      <c r="M298" s="148"/>
      <c r="T298" s="56"/>
      <c r="AT298" s="17" t="s">
        <v>149</v>
      </c>
      <c r="AU298" s="17" t="s">
        <v>87</v>
      </c>
    </row>
    <row r="299" spans="2:65" s="13" customFormat="1">
      <c r="B299" s="155"/>
      <c r="D299" s="145" t="s">
        <v>150</v>
      </c>
      <c r="E299" s="156" t="s">
        <v>1</v>
      </c>
      <c r="F299" s="157" t="s">
        <v>613</v>
      </c>
      <c r="H299" s="158">
        <v>1</v>
      </c>
      <c r="I299" s="159"/>
      <c r="L299" s="155"/>
      <c r="M299" s="160"/>
      <c r="T299" s="161"/>
      <c r="AT299" s="156" t="s">
        <v>150</v>
      </c>
      <c r="AU299" s="156" t="s">
        <v>87</v>
      </c>
      <c r="AV299" s="13" t="s">
        <v>87</v>
      </c>
      <c r="AW299" s="13" t="s">
        <v>33</v>
      </c>
      <c r="AX299" s="13" t="s">
        <v>85</v>
      </c>
      <c r="AY299" s="156" t="s">
        <v>136</v>
      </c>
    </row>
    <row r="300" spans="2:65" s="1" customFormat="1" ht="16.5" customHeight="1">
      <c r="B300" s="32"/>
      <c r="C300" s="132" t="s">
        <v>526</v>
      </c>
      <c r="D300" s="132" t="s">
        <v>142</v>
      </c>
      <c r="E300" s="133" t="s">
        <v>1635</v>
      </c>
      <c r="F300" s="134" t="s">
        <v>1636</v>
      </c>
      <c r="G300" s="135" t="s">
        <v>604</v>
      </c>
      <c r="H300" s="136">
        <v>1</v>
      </c>
      <c r="I300" s="137"/>
      <c r="J300" s="138">
        <f>ROUND(I300*H300,2)</f>
        <v>0</v>
      </c>
      <c r="K300" s="134" t="s">
        <v>146</v>
      </c>
      <c r="L300" s="32"/>
      <c r="M300" s="139" t="s">
        <v>1</v>
      </c>
      <c r="N300" s="140" t="s">
        <v>42</v>
      </c>
      <c r="P300" s="141">
        <f>O300*H300</f>
        <v>0</v>
      </c>
      <c r="Q300" s="141">
        <v>4.027E-2</v>
      </c>
      <c r="R300" s="141">
        <f>Q300*H300</f>
        <v>4.027E-2</v>
      </c>
      <c r="S300" s="141">
        <v>0</v>
      </c>
      <c r="T300" s="142">
        <f>S300*H300</f>
        <v>0</v>
      </c>
      <c r="AR300" s="143" t="s">
        <v>135</v>
      </c>
      <c r="AT300" s="143" t="s">
        <v>142</v>
      </c>
      <c r="AU300" s="143" t="s">
        <v>87</v>
      </c>
      <c r="AY300" s="17" t="s">
        <v>136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85</v>
      </c>
      <c r="BK300" s="144">
        <f>ROUND(I300*H300,2)</f>
        <v>0</v>
      </c>
      <c r="BL300" s="17" t="s">
        <v>135</v>
      </c>
      <c r="BM300" s="143" t="s">
        <v>1637</v>
      </c>
    </row>
    <row r="301" spans="2:65" s="1" customFormat="1" ht="19.2">
      <c r="B301" s="32"/>
      <c r="D301" s="145" t="s">
        <v>149</v>
      </c>
      <c r="F301" s="146" t="s">
        <v>1638</v>
      </c>
      <c r="I301" s="147"/>
      <c r="L301" s="32"/>
      <c r="M301" s="148"/>
      <c r="T301" s="56"/>
      <c r="AT301" s="17" t="s">
        <v>149</v>
      </c>
      <c r="AU301" s="17" t="s">
        <v>87</v>
      </c>
    </row>
    <row r="302" spans="2:65" s="13" customFormat="1">
      <c r="B302" s="155"/>
      <c r="D302" s="145" t="s">
        <v>150</v>
      </c>
      <c r="E302" s="156" t="s">
        <v>1</v>
      </c>
      <c r="F302" s="157" t="s">
        <v>1639</v>
      </c>
      <c r="H302" s="158">
        <v>1</v>
      </c>
      <c r="I302" s="159"/>
      <c r="L302" s="155"/>
      <c r="M302" s="160"/>
      <c r="T302" s="161"/>
      <c r="AT302" s="156" t="s">
        <v>150</v>
      </c>
      <c r="AU302" s="156" t="s">
        <v>87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2" customFormat="1">
      <c r="B303" s="149"/>
      <c r="D303" s="145" t="s">
        <v>150</v>
      </c>
      <c r="E303" s="150" t="s">
        <v>1</v>
      </c>
      <c r="F303" s="151" t="s">
        <v>1640</v>
      </c>
      <c r="H303" s="150" t="s">
        <v>1</v>
      </c>
      <c r="I303" s="152"/>
      <c r="L303" s="149"/>
      <c r="M303" s="153"/>
      <c r="T303" s="154"/>
      <c r="AT303" s="150" t="s">
        <v>150</v>
      </c>
      <c r="AU303" s="150" t="s">
        <v>87</v>
      </c>
      <c r="AV303" s="12" t="s">
        <v>85</v>
      </c>
      <c r="AW303" s="12" t="s">
        <v>33</v>
      </c>
      <c r="AX303" s="12" t="s">
        <v>77</v>
      </c>
      <c r="AY303" s="150" t="s">
        <v>136</v>
      </c>
    </row>
    <row r="304" spans="2:65" s="1" customFormat="1" ht="16.5" customHeight="1">
      <c r="B304" s="32"/>
      <c r="C304" s="132" t="s">
        <v>533</v>
      </c>
      <c r="D304" s="132" t="s">
        <v>142</v>
      </c>
      <c r="E304" s="133" t="s">
        <v>1641</v>
      </c>
      <c r="F304" s="134" t="s">
        <v>1642</v>
      </c>
      <c r="G304" s="135" t="s">
        <v>604</v>
      </c>
      <c r="H304" s="136">
        <v>7</v>
      </c>
      <c r="I304" s="137"/>
      <c r="J304" s="138">
        <f>ROUND(I304*H304,2)</f>
        <v>0</v>
      </c>
      <c r="K304" s="134" t="s">
        <v>146</v>
      </c>
      <c r="L304" s="32"/>
      <c r="M304" s="139" t="s">
        <v>1</v>
      </c>
      <c r="N304" s="140" t="s">
        <v>42</v>
      </c>
      <c r="P304" s="141">
        <f>O304*H304</f>
        <v>0</v>
      </c>
      <c r="Q304" s="141">
        <v>6.3829999999999998E-2</v>
      </c>
      <c r="R304" s="141">
        <f>Q304*H304</f>
        <v>0.44680999999999998</v>
      </c>
      <c r="S304" s="141">
        <v>0</v>
      </c>
      <c r="T304" s="142">
        <f>S304*H304</f>
        <v>0</v>
      </c>
      <c r="AR304" s="143" t="s">
        <v>135</v>
      </c>
      <c r="AT304" s="143" t="s">
        <v>142</v>
      </c>
      <c r="AU304" s="143" t="s">
        <v>87</v>
      </c>
      <c r="AY304" s="17" t="s">
        <v>136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85</v>
      </c>
      <c r="BK304" s="144">
        <f>ROUND(I304*H304,2)</f>
        <v>0</v>
      </c>
      <c r="BL304" s="17" t="s">
        <v>135</v>
      </c>
      <c r="BM304" s="143" t="s">
        <v>1643</v>
      </c>
    </row>
    <row r="305" spans="2:65" s="1" customFormat="1">
      <c r="B305" s="32"/>
      <c r="D305" s="145" t="s">
        <v>149</v>
      </c>
      <c r="F305" s="146" t="s">
        <v>1642</v>
      </c>
      <c r="I305" s="147"/>
      <c r="L305" s="32"/>
      <c r="M305" s="148"/>
      <c r="T305" s="56"/>
      <c r="AT305" s="17" t="s">
        <v>149</v>
      </c>
      <c r="AU305" s="17" t="s">
        <v>87</v>
      </c>
    </row>
    <row r="306" spans="2:65" s="13" customFormat="1">
      <c r="B306" s="155"/>
      <c r="D306" s="145" t="s">
        <v>150</v>
      </c>
      <c r="E306" s="156" t="s">
        <v>1</v>
      </c>
      <c r="F306" s="157" t="s">
        <v>1598</v>
      </c>
      <c r="H306" s="158">
        <v>7</v>
      </c>
      <c r="I306" s="159"/>
      <c r="L306" s="155"/>
      <c r="M306" s="160"/>
      <c r="T306" s="161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85</v>
      </c>
      <c r="AY306" s="156" t="s">
        <v>136</v>
      </c>
    </row>
    <row r="307" spans="2:65" s="1" customFormat="1" ht="16.5" customHeight="1">
      <c r="B307" s="32"/>
      <c r="C307" s="172" t="s">
        <v>539</v>
      </c>
      <c r="D307" s="172" t="s">
        <v>420</v>
      </c>
      <c r="E307" s="173" t="s">
        <v>1644</v>
      </c>
      <c r="F307" s="174" t="s">
        <v>1645</v>
      </c>
      <c r="G307" s="175" t="s">
        <v>604</v>
      </c>
      <c r="H307" s="176">
        <v>7</v>
      </c>
      <c r="I307" s="177"/>
      <c r="J307" s="178">
        <f>ROUND(I307*H307,2)</f>
        <v>0</v>
      </c>
      <c r="K307" s="174" t="s">
        <v>146</v>
      </c>
      <c r="L307" s="179"/>
      <c r="M307" s="180" t="s">
        <v>1</v>
      </c>
      <c r="N307" s="181" t="s">
        <v>42</v>
      </c>
      <c r="P307" s="141">
        <f>O307*H307</f>
        <v>0</v>
      </c>
      <c r="Q307" s="141">
        <v>7.3000000000000001E-3</v>
      </c>
      <c r="R307" s="141">
        <f>Q307*H307</f>
        <v>5.11E-2</v>
      </c>
      <c r="S307" s="141">
        <v>0</v>
      </c>
      <c r="T307" s="142">
        <f>S307*H307</f>
        <v>0</v>
      </c>
      <c r="AR307" s="143" t="s">
        <v>189</v>
      </c>
      <c r="AT307" s="143" t="s">
        <v>420</v>
      </c>
      <c r="AU307" s="143" t="s">
        <v>87</v>
      </c>
      <c r="AY307" s="17" t="s">
        <v>136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85</v>
      </c>
      <c r="BK307" s="144">
        <f>ROUND(I307*H307,2)</f>
        <v>0</v>
      </c>
      <c r="BL307" s="17" t="s">
        <v>135</v>
      </c>
      <c r="BM307" s="143" t="s">
        <v>1646</v>
      </c>
    </row>
    <row r="308" spans="2:65" s="1" customFormat="1">
      <c r="B308" s="32"/>
      <c r="D308" s="145" t="s">
        <v>149</v>
      </c>
      <c r="F308" s="146" t="s">
        <v>1645</v>
      </c>
      <c r="I308" s="147"/>
      <c r="L308" s="32"/>
      <c r="M308" s="148"/>
      <c r="T308" s="56"/>
      <c r="AT308" s="17" t="s">
        <v>149</v>
      </c>
      <c r="AU308" s="17" t="s">
        <v>87</v>
      </c>
    </row>
    <row r="309" spans="2:65" s="13" customFormat="1">
      <c r="B309" s="155"/>
      <c r="D309" s="145" t="s">
        <v>150</v>
      </c>
      <c r="E309" s="156" t="s">
        <v>1</v>
      </c>
      <c r="F309" s="157" t="s">
        <v>1647</v>
      </c>
      <c r="H309" s="158">
        <v>7</v>
      </c>
      <c r="I309" s="159"/>
      <c r="L309" s="155"/>
      <c r="M309" s="160"/>
      <c r="T309" s="161"/>
      <c r="AT309" s="156" t="s">
        <v>150</v>
      </c>
      <c r="AU309" s="156" t="s">
        <v>87</v>
      </c>
      <c r="AV309" s="13" t="s">
        <v>87</v>
      </c>
      <c r="AW309" s="13" t="s">
        <v>33</v>
      </c>
      <c r="AX309" s="13" t="s">
        <v>85</v>
      </c>
      <c r="AY309" s="156" t="s">
        <v>136</v>
      </c>
    </row>
    <row r="310" spans="2:65" s="1" customFormat="1" ht="16.5" customHeight="1">
      <c r="B310" s="32"/>
      <c r="C310" s="172" t="s">
        <v>546</v>
      </c>
      <c r="D310" s="172" t="s">
        <v>420</v>
      </c>
      <c r="E310" s="173" t="s">
        <v>1648</v>
      </c>
      <c r="F310" s="174" t="s">
        <v>1649</v>
      </c>
      <c r="G310" s="175" t="s">
        <v>604</v>
      </c>
      <c r="H310" s="176">
        <v>7</v>
      </c>
      <c r="I310" s="177"/>
      <c r="J310" s="178">
        <f>ROUND(I310*H310,2)</f>
        <v>0</v>
      </c>
      <c r="K310" s="174" t="s">
        <v>146</v>
      </c>
      <c r="L310" s="179"/>
      <c r="M310" s="180" t="s">
        <v>1</v>
      </c>
      <c r="N310" s="181" t="s">
        <v>42</v>
      </c>
      <c r="P310" s="141">
        <f>O310*H310</f>
        <v>0</v>
      </c>
      <c r="Q310" s="141">
        <v>8.9999999999999998E-4</v>
      </c>
      <c r="R310" s="141">
        <f>Q310*H310</f>
        <v>6.3E-3</v>
      </c>
      <c r="S310" s="141">
        <v>0</v>
      </c>
      <c r="T310" s="142">
        <f>S310*H310</f>
        <v>0</v>
      </c>
      <c r="AR310" s="143" t="s">
        <v>189</v>
      </c>
      <c r="AT310" s="143" t="s">
        <v>420</v>
      </c>
      <c r="AU310" s="143" t="s">
        <v>87</v>
      </c>
      <c r="AY310" s="17" t="s">
        <v>136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85</v>
      </c>
      <c r="BK310" s="144">
        <f>ROUND(I310*H310,2)</f>
        <v>0</v>
      </c>
      <c r="BL310" s="17" t="s">
        <v>135</v>
      </c>
      <c r="BM310" s="143" t="s">
        <v>1650</v>
      </c>
    </row>
    <row r="311" spans="2:65" s="1" customFormat="1">
      <c r="B311" s="32"/>
      <c r="D311" s="145" t="s">
        <v>149</v>
      </c>
      <c r="F311" s="146" t="s">
        <v>1649</v>
      </c>
      <c r="I311" s="147"/>
      <c r="L311" s="32"/>
      <c r="M311" s="148"/>
      <c r="T311" s="56"/>
      <c r="AT311" s="17" t="s">
        <v>149</v>
      </c>
      <c r="AU311" s="17" t="s">
        <v>87</v>
      </c>
    </row>
    <row r="312" spans="2:65" s="13" customFormat="1">
      <c r="B312" s="155"/>
      <c r="D312" s="145" t="s">
        <v>150</v>
      </c>
      <c r="E312" s="156" t="s">
        <v>1</v>
      </c>
      <c r="F312" s="157" t="s">
        <v>1647</v>
      </c>
      <c r="H312" s="158">
        <v>7</v>
      </c>
      <c r="I312" s="159"/>
      <c r="L312" s="155"/>
      <c r="M312" s="160"/>
      <c r="T312" s="161"/>
      <c r="AT312" s="156" t="s">
        <v>150</v>
      </c>
      <c r="AU312" s="156" t="s">
        <v>87</v>
      </c>
      <c r="AV312" s="13" t="s">
        <v>87</v>
      </c>
      <c r="AW312" s="13" t="s">
        <v>33</v>
      </c>
      <c r="AX312" s="13" t="s">
        <v>85</v>
      </c>
      <c r="AY312" s="156" t="s">
        <v>136</v>
      </c>
    </row>
    <row r="313" spans="2:65" s="1" customFormat="1" ht="16.5" customHeight="1">
      <c r="B313" s="32"/>
      <c r="C313" s="132" t="s">
        <v>553</v>
      </c>
      <c r="D313" s="132" t="s">
        <v>142</v>
      </c>
      <c r="E313" s="133" t="s">
        <v>1279</v>
      </c>
      <c r="F313" s="134" t="s">
        <v>1280</v>
      </c>
      <c r="G313" s="135" t="s">
        <v>285</v>
      </c>
      <c r="H313" s="136">
        <v>43.2</v>
      </c>
      <c r="I313" s="137"/>
      <c r="J313" s="138">
        <f>ROUND(I313*H313,2)</f>
        <v>0</v>
      </c>
      <c r="K313" s="134" t="s">
        <v>146</v>
      </c>
      <c r="L313" s="32"/>
      <c r="M313" s="139" t="s">
        <v>1</v>
      </c>
      <c r="N313" s="140" t="s">
        <v>42</v>
      </c>
      <c r="P313" s="141">
        <f>O313*H313</f>
        <v>0</v>
      </c>
      <c r="Q313" s="141">
        <v>1.9000000000000001E-4</v>
      </c>
      <c r="R313" s="141">
        <f>Q313*H313</f>
        <v>8.2080000000000018E-3</v>
      </c>
      <c r="S313" s="141">
        <v>0</v>
      </c>
      <c r="T313" s="142">
        <f>S313*H313</f>
        <v>0</v>
      </c>
      <c r="AR313" s="143" t="s">
        <v>135</v>
      </c>
      <c r="AT313" s="143" t="s">
        <v>142</v>
      </c>
      <c r="AU313" s="143" t="s">
        <v>87</v>
      </c>
      <c r="AY313" s="17" t="s">
        <v>136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85</v>
      </c>
      <c r="BK313" s="144">
        <f>ROUND(I313*H313,2)</f>
        <v>0</v>
      </c>
      <c r="BL313" s="17" t="s">
        <v>135</v>
      </c>
      <c r="BM313" s="143" t="s">
        <v>1651</v>
      </c>
    </row>
    <row r="314" spans="2:65" s="1" customFormat="1">
      <c r="B314" s="32"/>
      <c r="D314" s="145" t="s">
        <v>149</v>
      </c>
      <c r="F314" s="146" t="s">
        <v>1282</v>
      </c>
      <c r="I314" s="147"/>
      <c r="L314" s="32"/>
      <c r="M314" s="148"/>
      <c r="T314" s="56"/>
      <c r="AT314" s="17" t="s">
        <v>149</v>
      </c>
      <c r="AU314" s="17" t="s">
        <v>87</v>
      </c>
    </row>
    <row r="315" spans="2:65" s="12" customFormat="1">
      <c r="B315" s="149"/>
      <c r="D315" s="145" t="s">
        <v>150</v>
      </c>
      <c r="E315" s="150" t="s">
        <v>1</v>
      </c>
      <c r="F315" s="151" t="s">
        <v>1652</v>
      </c>
      <c r="H315" s="150" t="s">
        <v>1</v>
      </c>
      <c r="I315" s="152"/>
      <c r="L315" s="149"/>
      <c r="M315" s="153"/>
      <c r="T315" s="154"/>
      <c r="AT315" s="150" t="s">
        <v>150</v>
      </c>
      <c r="AU315" s="150" t="s">
        <v>87</v>
      </c>
      <c r="AV315" s="12" t="s">
        <v>85</v>
      </c>
      <c r="AW315" s="12" t="s">
        <v>33</v>
      </c>
      <c r="AX315" s="12" t="s">
        <v>77</v>
      </c>
      <c r="AY315" s="150" t="s">
        <v>136</v>
      </c>
    </row>
    <row r="316" spans="2:65" s="13" customFormat="1">
      <c r="B316" s="155"/>
      <c r="D316" s="145" t="s">
        <v>150</v>
      </c>
      <c r="E316" s="156" t="s">
        <v>1</v>
      </c>
      <c r="F316" s="157" t="s">
        <v>1653</v>
      </c>
      <c r="H316" s="158">
        <v>43.2</v>
      </c>
      <c r="I316" s="159"/>
      <c r="L316" s="155"/>
      <c r="M316" s="160"/>
      <c r="T316" s="161"/>
      <c r="AT316" s="156" t="s">
        <v>150</v>
      </c>
      <c r="AU316" s="156" t="s">
        <v>87</v>
      </c>
      <c r="AV316" s="13" t="s">
        <v>87</v>
      </c>
      <c r="AW316" s="13" t="s">
        <v>33</v>
      </c>
      <c r="AX316" s="13" t="s">
        <v>85</v>
      </c>
      <c r="AY316" s="156" t="s">
        <v>136</v>
      </c>
    </row>
    <row r="317" spans="2:65" s="12" customFormat="1">
      <c r="B317" s="149"/>
      <c r="D317" s="145" t="s">
        <v>150</v>
      </c>
      <c r="E317" s="150" t="s">
        <v>1</v>
      </c>
      <c r="F317" s="151" t="s">
        <v>1654</v>
      </c>
      <c r="H317" s="150" t="s">
        <v>1</v>
      </c>
      <c r="I317" s="152"/>
      <c r="L317" s="149"/>
      <c r="M317" s="153"/>
      <c r="T317" s="154"/>
      <c r="AT317" s="150" t="s">
        <v>150</v>
      </c>
      <c r="AU317" s="150" t="s">
        <v>87</v>
      </c>
      <c r="AV317" s="12" t="s">
        <v>85</v>
      </c>
      <c r="AW317" s="12" t="s">
        <v>33</v>
      </c>
      <c r="AX317" s="12" t="s">
        <v>77</v>
      </c>
      <c r="AY317" s="150" t="s">
        <v>136</v>
      </c>
    </row>
    <row r="318" spans="2:65" s="11" customFormat="1" ht="22.95" customHeight="1">
      <c r="B318" s="120"/>
      <c r="D318" s="121" t="s">
        <v>76</v>
      </c>
      <c r="E318" s="130" t="s">
        <v>923</v>
      </c>
      <c r="F318" s="130" t="s">
        <v>924</v>
      </c>
      <c r="I318" s="123"/>
      <c r="J318" s="131">
        <f>BK318</f>
        <v>0</v>
      </c>
      <c r="L318" s="120"/>
      <c r="M318" s="125"/>
      <c r="P318" s="126">
        <f>SUM(P319:P329)</f>
        <v>0</v>
      </c>
      <c r="R318" s="126">
        <f>SUM(R319:R329)</f>
        <v>0</v>
      </c>
      <c r="T318" s="127">
        <f>SUM(T319:T329)</f>
        <v>0</v>
      </c>
      <c r="AR318" s="121" t="s">
        <v>85</v>
      </c>
      <c r="AT318" s="128" t="s">
        <v>76</v>
      </c>
      <c r="AU318" s="128" t="s">
        <v>85</v>
      </c>
      <c r="AY318" s="121" t="s">
        <v>136</v>
      </c>
      <c r="BK318" s="129">
        <f>SUM(BK319:BK329)</f>
        <v>0</v>
      </c>
    </row>
    <row r="319" spans="2:65" s="1" customFormat="1" ht="16.5" customHeight="1">
      <c r="B319" s="32"/>
      <c r="C319" s="132" t="s">
        <v>560</v>
      </c>
      <c r="D319" s="132" t="s">
        <v>142</v>
      </c>
      <c r="E319" s="133" t="s">
        <v>926</v>
      </c>
      <c r="F319" s="134" t="s">
        <v>927</v>
      </c>
      <c r="G319" s="135" t="s">
        <v>401</v>
      </c>
      <c r="H319" s="136">
        <v>2.9409999999999998</v>
      </c>
      <c r="I319" s="137"/>
      <c r="J319" s="138">
        <f>ROUND(I319*H319,2)</f>
        <v>0</v>
      </c>
      <c r="K319" s="134" t="s">
        <v>146</v>
      </c>
      <c r="L319" s="32"/>
      <c r="M319" s="139" t="s">
        <v>1</v>
      </c>
      <c r="N319" s="140" t="s">
        <v>42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135</v>
      </c>
      <c r="AT319" s="143" t="s">
        <v>142</v>
      </c>
      <c r="AU319" s="143" t="s">
        <v>87</v>
      </c>
      <c r="AY319" s="17" t="s">
        <v>136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85</v>
      </c>
      <c r="BK319" s="144">
        <f>ROUND(I319*H319,2)</f>
        <v>0</v>
      </c>
      <c r="BL319" s="17" t="s">
        <v>135</v>
      </c>
      <c r="BM319" s="143" t="s">
        <v>1655</v>
      </c>
    </row>
    <row r="320" spans="2:65" s="1" customFormat="1">
      <c r="B320" s="32"/>
      <c r="D320" s="145" t="s">
        <v>149</v>
      </c>
      <c r="F320" s="146" t="s">
        <v>929</v>
      </c>
      <c r="I320" s="147"/>
      <c r="L320" s="32"/>
      <c r="M320" s="148"/>
      <c r="T320" s="56"/>
      <c r="AT320" s="17" t="s">
        <v>149</v>
      </c>
      <c r="AU320" s="17" t="s">
        <v>87</v>
      </c>
    </row>
    <row r="321" spans="2:65" s="12" customFormat="1">
      <c r="B321" s="149"/>
      <c r="D321" s="145" t="s">
        <v>150</v>
      </c>
      <c r="E321" s="150" t="s">
        <v>1</v>
      </c>
      <c r="F321" s="151" t="s">
        <v>386</v>
      </c>
      <c r="H321" s="150" t="s">
        <v>1</v>
      </c>
      <c r="I321" s="152"/>
      <c r="L321" s="149"/>
      <c r="M321" s="153"/>
      <c r="T321" s="154"/>
      <c r="AT321" s="150" t="s">
        <v>150</v>
      </c>
      <c r="AU321" s="150" t="s">
        <v>87</v>
      </c>
      <c r="AV321" s="12" t="s">
        <v>85</v>
      </c>
      <c r="AW321" s="12" t="s">
        <v>33</v>
      </c>
      <c r="AX321" s="12" t="s">
        <v>77</v>
      </c>
      <c r="AY321" s="150" t="s">
        <v>136</v>
      </c>
    </row>
    <row r="322" spans="2:65" s="13" customFormat="1">
      <c r="B322" s="155"/>
      <c r="D322" s="145" t="s">
        <v>150</v>
      </c>
      <c r="E322" s="156" t="s">
        <v>1</v>
      </c>
      <c r="F322" s="157" t="s">
        <v>1656</v>
      </c>
      <c r="H322" s="158">
        <v>2.9409999999999998</v>
      </c>
      <c r="I322" s="159"/>
      <c r="L322" s="155"/>
      <c r="M322" s="160"/>
      <c r="T322" s="161"/>
      <c r="AT322" s="156" t="s">
        <v>150</v>
      </c>
      <c r="AU322" s="156" t="s">
        <v>87</v>
      </c>
      <c r="AV322" s="13" t="s">
        <v>87</v>
      </c>
      <c r="AW322" s="13" t="s">
        <v>33</v>
      </c>
      <c r="AX322" s="13" t="s">
        <v>85</v>
      </c>
      <c r="AY322" s="156" t="s">
        <v>136</v>
      </c>
    </row>
    <row r="323" spans="2:65" s="1" customFormat="1" ht="16.5" customHeight="1">
      <c r="B323" s="32"/>
      <c r="C323" s="132" t="s">
        <v>567</v>
      </c>
      <c r="D323" s="132" t="s">
        <v>142</v>
      </c>
      <c r="E323" s="133" t="s">
        <v>935</v>
      </c>
      <c r="F323" s="134" t="s">
        <v>936</v>
      </c>
      <c r="G323" s="135" t="s">
        <v>401</v>
      </c>
      <c r="H323" s="136">
        <v>58.82</v>
      </c>
      <c r="I323" s="137"/>
      <c r="J323" s="138">
        <f>ROUND(I323*H323,2)</f>
        <v>0</v>
      </c>
      <c r="K323" s="134" t="s">
        <v>146</v>
      </c>
      <c r="L323" s="32"/>
      <c r="M323" s="139" t="s">
        <v>1</v>
      </c>
      <c r="N323" s="140" t="s">
        <v>42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135</v>
      </c>
      <c r="AT323" s="143" t="s">
        <v>142</v>
      </c>
      <c r="AU323" s="143" t="s">
        <v>87</v>
      </c>
      <c r="AY323" s="17" t="s">
        <v>136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85</v>
      </c>
      <c r="BK323" s="144">
        <f>ROUND(I323*H323,2)</f>
        <v>0</v>
      </c>
      <c r="BL323" s="17" t="s">
        <v>135</v>
      </c>
      <c r="BM323" s="143" t="s">
        <v>1657</v>
      </c>
    </row>
    <row r="324" spans="2:65" s="1" customFormat="1" ht="19.2">
      <c r="B324" s="32"/>
      <c r="D324" s="145" t="s">
        <v>149</v>
      </c>
      <c r="F324" s="146" t="s">
        <v>938</v>
      </c>
      <c r="I324" s="147"/>
      <c r="L324" s="32"/>
      <c r="M324" s="148"/>
      <c r="T324" s="56"/>
      <c r="AT324" s="17" t="s">
        <v>149</v>
      </c>
      <c r="AU324" s="17" t="s">
        <v>87</v>
      </c>
    </row>
    <row r="325" spans="2:65" s="12" customFormat="1">
      <c r="B325" s="149"/>
      <c r="D325" s="145" t="s">
        <v>150</v>
      </c>
      <c r="E325" s="150" t="s">
        <v>1</v>
      </c>
      <c r="F325" s="151" t="s">
        <v>386</v>
      </c>
      <c r="H325" s="150" t="s">
        <v>1</v>
      </c>
      <c r="I325" s="152"/>
      <c r="L325" s="149"/>
      <c r="M325" s="153"/>
      <c r="T325" s="154"/>
      <c r="AT325" s="150" t="s">
        <v>150</v>
      </c>
      <c r="AU325" s="150" t="s">
        <v>87</v>
      </c>
      <c r="AV325" s="12" t="s">
        <v>85</v>
      </c>
      <c r="AW325" s="12" t="s">
        <v>33</v>
      </c>
      <c r="AX325" s="12" t="s">
        <v>77</v>
      </c>
      <c r="AY325" s="150" t="s">
        <v>136</v>
      </c>
    </row>
    <row r="326" spans="2:65" s="13" customFormat="1">
      <c r="B326" s="155"/>
      <c r="D326" s="145" t="s">
        <v>150</v>
      </c>
      <c r="E326" s="156" t="s">
        <v>1</v>
      </c>
      <c r="F326" s="157" t="s">
        <v>1658</v>
      </c>
      <c r="H326" s="158">
        <v>58.82</v>
      </c>
      <c r="I326" s="159"/>
      <c r="L326" s="155"/>
      <c r="M326" s="160"/>
      <c r="T326" s="161"/>
      <c r="AT326" s="156" t="s">
        <v>150</v>
      </c>
      <c r="AU326" s="156" t="s">
        <v>87</v>
      </c>
      <c r="AV326" s="13" t="s">
        <v>87</v>
      </c>
      <c r="AW326" s="13" t="s">
        <v>33</v>
      </c>
      <c r="AX326" s="13" t="s">
        <v>85</v>
      </c>
      <c r="AY326" s="156" t="s">
        <v>136</v>
      </c>
    </row>
    <row r="327" spans="2:65" s="1" customFormat="1" ht="24.15" customHeight="1">
      <c r="B327" s="32"/>
      <c r="C327" s="132" t="s">
        <v>574</v>
      </c>
      <c r="D327" s="132" t="s">
        <v>142</v>
      </c>
      <c r="E327" s="133" t="s">
        <v>992</v>
      </c>
      <c r="F327" s="134" t="s">
        <v>403</v>
      </c>
      <c r="G327" s="135" t="s">
        <v>401</v>
      </c>
      <c r="H327" s="136">
        <v>2.9409999999999998</v>
      </c>
      <c r="I327" s="137"/>
      <c r="J327" s="138">
        <f>ROUND(I327*H327,2)</f>
        <v>0</v>
      </c>
      <c r="K327" s="134" t="s">
        <v>146</v>
      </c>
      <c r="L327" s="32"/>
      <c r="M327" s="139" t="s">
        <v>1</v>
      </c>
      <c r="N327" s="140" t="s">
        <v>42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135</v>
      </c>
      <c r="AT327" s="143" t="s">
        <v>142</v>
      </c>
      <c r="AU327" s="143" t="s">
        <v>87</v>
      </c>
      <c r="AY327" s="17" t="s">
        <v>136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85</v>
      </c>
      <c r="BK327" s="144">
        <f>ROUND(I327*H327,2)</f>
        <v>0</v>
      </c>
      <c r="BL327" s="17" t="s">
        <v>135</v>
      </c>
      <c r="BM327" s="143" t="s">
        <v>1659</v>
      </c>
    </row>
    <row r="328" spans="2:65" s="1" customFormat="1" ht="19.2">
      <c r="B328" s="32"/>
      <c r="D328" s="145" t="s">
        <v>149</v>
      </c>
      <c r="F328" s="146" t="s">
        <v>403</v>
      </c>
      <c r="I328" s="147"/>
      <c r="L328" s="32"/>
      <c r="M328" s="148"/>
      <c r="T328" s="56"/>
      <c r="AT328" s="17" t="s">
        <v>149</v>
      </c>
      <c r="AU328" s="17" t="s">
        <v>87</v>
      </c>
    </row>
    <row r="329" spans="2:65" s="13" customFormat="1">
      <c r="B329" s="155"/>
      <c r="D329" s="145" t="s">
        <v>150</v>
      </c>
      <c r="E329" s="156" t="s">
        <v>1</v>
      </c>
      <c r="F329" s="157" t="s">
        <v>1656</v>
      </c>
      <c r="H329" s="158">
        <v>2.9409999999999998</v>
      </c>
      <c r="I329" s="159"/>
      <c r="L329" s="155"/>
      <c r="M329" s="160"/>
      <c r="T329" s="161"/>
      <c r="AT329" s="156" t="s">
        <v>150</v>
      </c>
      <c r="AU329" s="156" t="s">
        <v>87</v>
      </c>
      <c r="AV329" s="13" t="s">
        <v>87</v>
      </c>
      <c r="AW329" s="13" t="s">
        <v>33</v>
      </c>
      <c r="AX329" s="13" t="s">
        <v>85</v>
      </c>
      <c r="AY329" s="156" t="s">
        <v>136</v>
      </c>
    </row>
    <row r="330" spans="2:65" s="11" customFormat="1" ht="22.95" customHeight="1">
      <c r="B330" s="120"/>
      <c r="D330" s="121" t="s">
        <v>76</v>
      </c>
      <c r="E330" s="130" t="s">
        <v>998</v>
      </c>
      <c r="F330" s="130" t="s">
        <v>999</v>
      </c>
      <c r="I330" s="123"/>
      <c r="J330" s="131">
        <f>BK330</f>
        <v>0</v>
      </c>
      <c r="L330" s="120"/>
      <c r="M330" s="125"/>
      <c r="P330" s="126">
        <f>SUM(P331:P332)</f>
        <v>0</v>
      </c>
      <c r="R330" s="126">
        <f>SUM(R331:R332)</f>
        <v>0</v>
      </c>
      <c r="T330" s="127">
        <f>SUM(T331:T332)</f>
        <v>0</v>
      </c>
      <c r="AR330" s="121" t="s">
        <v>85</v>
      </c>
      <c r="AT330" s="128" t="s">
        <v>76</v>
      </c>
      <c r="AU330" s="128" t="s">
        <v>85</v>
      </c>
      <c r="AY330" s="121" t="s">
        <v>136</v>
      </c>
      <c r="BK330" s="129">
        <f>SUM(BK331:BK332)</f>
        <v>0</v>
      </c>
    </row>
    <row r="331" spans="2:65" s="1" customFormat="1" ht="16.5" customHeight="1">
      <c r="B331" s="32"/>
      <c r="C331" s="132" t="s">
        <v>580</v>
      </c>
      <c r="D331" s="132" t="s">
        <v>142</v>
      </c>
      <c r="E331" s="133" t="s">
        <v>1317</v>
      </c>
      <c r="F331" s="134" t="s">
        <v>1318</v>
      </c>
      <c r="G331" s="135" t="s">
        <v>401</v>
      </c>
      <c r="H331" s="136">
        <v>42.505000000000003</v>
      </c>
      <c r="I331" s="137"/>
      <c r="J331" s="138">
        <f>ROUND(I331*H331,2)</f>
        <v>0</v>
      </c>
      <c r="K331" s="134" t="s">
        <v>146</v>
      </c>
      <c r="L331" s="32"/>
      <c r="M331" s="139" t="s">
        <v>1</v>
      </c>
      <c r="N331" s="140" t="s">
        <v>42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135</v>
      </c>
      <c r="AT331" s="143" t="s">
        <v>142</v>
      </c>
      <c r="AU331" s="143" t="s">
        <v>87</v>
      </c>
      <c r="AY331" s="17" t="s">
        <v>136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85</v>
      </c>
      <c r="BK331" s="144">
        <f>ROUND(I331*H331,2)</f>
        <v>0</v>
      </c>
      <c r="BL331" s="17" t="s">
        <v>135</v>
      </c>
      <c r="BM331" s="143" t="s">
        <v>1660</v>
      </c>
    </row>
    <row r="332" spans="2:65" s="1" customFormat="1" ht="19.2">
      <c r="B332" s="32"/>
      <c r="D332" s="145" t="s">
        <v>149</v>
      </c>
      <c r="F332" s="146" t="s">
        <v>1320</v>
      </c>
      <c r="I332" s="147"/>
      <c r="L332" s="32"/>
      <c r="M332" s="192"/>
      <c r="N332" s="193"/>
      <c r="O332" s="193"/>
      <c r="P332" s="193"/>
      <c r="Q332" s="193"/>
      <c r="R332" s="193"/>
      <c r="S332" s="193"/>
      <c r="T332" s="194"/>
      <c r="AT332" s="17" t="s">
        <v>149</v>
      </c>
      <c r="AU332" s="17" t="s">
        <v>87</v>
      </c>
    </row>
    <row r="333" spans="2:65" s="1" customFormat="1" ht="6.9" customHeight="1">
      <c r="B333" s="44"/>
      <c r="C333" s="45"/>
      <c r="D333" s="45"/>
      <c r="E333" s="45"/>
      <c r="F333" s="45"/>
      <c r="G333" s="45"/>
      <c r="H333" s="45"/>
      <c r="I333" s="45"/>
      <c r="J333" s="45"/>
      <c r="K333" s="45"/>
      <c r="L333" s="32"/>
    </row>
  </sheetData>
  <sheetProtection algorithmName="SHA-512" hashValue="AwShoHD0OJu9TmX2Ye63+knF6QY18UKPNa2NiKDUTftKQFZH+AHh4Bt7zQTyjSqydJi0ENVBLVtQX5FAqbdE8w==" saltValue="0C3c2LmpWuMR+OaacL/jFRQX+wI8E8JFX99e9dd9IvaMcfO/NXX+4EtEXgqM5mVoYaUoZ79hbW22QuOugE+n8g==" spinCount="100000" sheet="1" objects="1" scenarios="1" formatColumns="0" formatRows="0" autoFilter="0"/>
  <autoFilter ref="C122:K33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0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104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105</v>
      </c>
      <c r="L4" s="20"/>
      <c r="M4" s="88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4" t="str">
        <f>'Rekapitulace stavby'!K6</f>
        <v>Stavební úpravy MK v ulici U sv. Petra a Pavla v Třeboni</v>
      </c>
      <c r="F7" s="235"/>
      <c r="G7" s="235"/>
      <c r="H7" s="235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14" t="s">
        <v>1661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29. 5. 2023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8"/>
      <c r="G18" s="228"/>
      <c r="H18" s="22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1662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1662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9"/>
      <c r="E27" s="232" t="s">
        <v>1</v>
      </c>
      <c r="F27" s="232"/>
      <c r="G27" s="232"/>
      <c r="H27" s="232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91">
        <f>ROUND((SUM(BE124:BE306)),  2)</f>
        <v>0</v>
      </c>
      <c r="I33" s="92">
        <v>0.21</v>
      </c>
      <c r="J33" s="91">
        <f>ROUND(((SUM(BE124:BE306))*I33),  2)</f>
        <v>0</v>
      </c>
      <c r="L33" s="32"/>
    </row>
    <row r="34" spans="2:12" s="1" customFormat="1" ht="14.4" customHeight="1">
      <c r="B34" s="32"/>
      <c r="E34" s="27" t="s">
        <v>43</v>
      </c>
      <c r="F34" s="91">
        <f>ROUND((SUM(BF124:BF306)),  2)</f>
        <v>0</v>
      </c>
      <c r="I34" s="92">
        <v>0.15</v>
      </c>
      <c r="J34" s="91">
        <f>ROUND(((SUM(BF124:BF306))*I34),  2)</f>
        <v>0</v>
      </c>
      <c r="L34" s="32"/>
    </row>
    <row r="35" spans="2:12" s="1" customFormat="1" ht="14.4" hidden="1" customHeight="1">
      <c r="B35" s="32"/>
      <c r="E35" s="27" t="s">
        <v>44</v>
      </c>
      <c r="F35" s="91">
        <f>ROUND((SUM(BG124:BG306)),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91">
        <f>ROUND((SUM(BH124:BH306)),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91">
        <f>ROUND((SUM(BI124:BI306)),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108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Stavební úpravy MK v ulici U sv. Petra a Pavla v Třeboni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106</v>
      </c>
      <c r="L86" s="32"/>
    </row>
    <row r="87" spans="2:47" s="1" customFormat="1" ht="16.5" customHeight="1">
      <c r="B87" s="32"/>
      <c r="E87" s="214" t="str">
        <f>E9</f>
        <v>401 - Veřejné osvětlení</v>
      </c>
      <c r="F87" s="233"/>
      <c r="G87" s="233"/>
      <c r="H87" s="23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29. 5. 2023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Ing.Jakub Kašparů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Ing.Jakub Kašparů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109</v>
      </c>
      <c r="D94" s="93"/>
      <c r="E94" s="93"/>
      <c r="F94" s="93"/>
      <c r="G94" s="93"/>
      <c r="H94" s="93"/>
      <c r="I94" s="93"/>
      <c r="J94" s="102" t="s">
        <v>110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5" customHeight="1">
      <c r="B96" s="32"/>
      <c r="C96" s="103" t="s">
        <v>111</v>
      </c>
      <c r="J96" s="66">
        <f>J124</f>
        <v>0</v>
      </c>
      <c r="L96" s="32"/>
      <c r="AU96" s="17" t="s">
        <v>112</v>
      </c>
    </row>
    <row r="97" spans="2:12" s="8" customFormat="1" ht="24.9" customHeight="1">
      <c r="B97" s="104"/>
      <c r="D97" s="105" t="s">
        <v>1663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95" customHeight="1">
      <c r="B98" s="108"/>
      <c r="D98" s="109" t="s">
        <v>1664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8" customFormat="1" ht="24.9" customHeight="1">
      <c r="B99" s="104"/>
      <c r="D99" s="105" t="s">
        <v>1665</v>
      </c>
      <c r="E99" s="106"/>
      <c r="F99" s="106"/>
      <c r="G99" s="106"/>
      <c r="H99" s="106"/>
      <c r="I99" s="106"/>
      <c r="J99" s="107">
        <f>J139</f>
        <v>0</v>
      </c>
      <c r="L99" s="104"/>
    </row>
    <row r="100" spans="2:12" s="9" customFormat="1" ht="19.95" customHeight="1">
      <c r="B100" s="108"/>
      <c r="D100" s="109" t="s">
        <v>1666</v>
      </c>
      <c r="E100" s="110"/>
      <c r="F100" s="110"/>
      <c r="G100" s="110"/>
      <c r="H100" s="110"/>
      <c r="I100" s="110"/>
      <c r="J100" s="111">
        <f>J140</f>
        <v>0</v>
      </c>
      <c r="L100" s="108"/>
    </row>
    <row r="101" spans="2:12" s="9" customFormat="1" ht="19.95" customHeight="1">
      <c r="B101" s="108"/>
      <c r="D101" s="109" t="s">
        <v>1667</v>
      </c>
      <c r="E101" s="110"/>
      <c r="F101" s="110"/>
      <c r="G101" s="110"/>
      <c r="H101" s="110"/>
      <c r="I101" s="110"/>
      <c r="J101" s="111">
        <f>J217</f>
        <v>0</v>
      </c>
      <c r="L101" s="108"/>
    </row>
    <row r="102" spans="2:12" s="9" customFormat="1" ht="19.95" customHeight="1">
      <c r="B102" s="108"/>
      <c r="D102" s="109" t="s">
        <v>243</v>
      </c>
      <c r="E102" s="110"/>
      <c r="F102" s="110"/>
      <c r="G102" s="110"/>
      <c r="H102" s="110"/>
      <c r="I102" s="110"/>
      <c r="J102" s="111">
        <f>J284</f>
        <v>0</v>
      </c>
      <c r="L102" s="108"/>
    </row>
    <row r="103" spans="2:12" s="8" customFormat="1" ht="24.9" customHeight="1">
      <c r="B103" s="104"/>
      <c r="D103" s="105" t="s">
        <v>114</v>
      </c>
      <c r="E103" s="106"/>
      <c r="F103" s="106"/>
      <c r="G103" s="106"/>
      <c r="H103" s="106"/>
      <c r="I103" s="106"/>
      <c r="J103" s="107">
        <f>J297</f>
        <v>0</v>
      </c>
      <c r="L103" s="104"/>
    </row>
    <row r="104" spans="2:12" s="9" customFormat="1" ht="19.95" customHeight="1">
      <c r="B104" s="108"/>
      <c r="D104" s="109" t="s">
        <v>115</v>
      </c>
      <c r="E104" s="110"/>
      <c r="F104" s="110"/>
      <c r="G104" s="110"/>
      <c r="H104" s="110"/>
      <c r="I104" s="110"/>
      <c r="J104" s="111">
        <f>J298</f>
        <v>0</v>
      </c>
      <c r="L104" s="108"/>
    </row>
    <row r="105" spans="2:12" s="1" customFormat="1" ht="21.75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1" t="s">
        <v>120</v>
      </c>
      <c r="L111" s="32"/>
    </row>
    <row r="112" spans="2:12" s="1" customFormat="1" ht="6.9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34" t="str">
        <f>E7</f>
        <v>Stavební úpravy MK v ulici U sv. Petra a Pavla v Třeboni</v>
      </c>
      <c r="F114" s="235"/>
      <c r="G114" s="235"/>
      <c r="H114" s="235"/>
      <c r="L114" s="32"/>
    </row>
    <row r="115" spans="2:65" s="1" customFormat="1" ht="12" customHeight="1">
      <c r="B115" s="32"/>
      <c r="C115" s="27" t="s">
        <v>106</v>
      </c>
      <c r="L115" s="32"/>
    </row>
    <row r="116" spans="2:65" s="1" customFormat="1" ht="16.5" customHeight="1">
      <c r="B116" s="32"/>
      <c r="E116" s="214" t="str">
        <f>E9</f>
        <v>401 - Veřejné osvětlení</v>
      </c>
      <c r="F116" s="233"/>
      <c r="G116" s="233"/>
      <c r="H116" s="233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Třeboň</v>
      </c>
      <c r="I118" s="27" t="s">
        <v>22</v>
      </c>
      <c r="J118" s="52" t="str">
        <f>IF(J12="","",J12)</f>
        <v>29. 5. 2023</v>
      </c>
      <c r="L118" s="32"/>
    </row>
    <row r="119" spans="2:65" s="1" customFormat="1" ht="6.9" customHeight="1">
      <c r="B119" s="32"/>
      <c r="L119" s="32"/>
    </row>
    <row r="120" spans="2:65" s="1" customFormat="1" ht="15.15" customHeight="1">
      <c r="B120" s="32"/>
      <c r="C120" s="27" t="s">
        <v>24</v>
      </c>
      <c r="F120" s="25" t="str">
        <f>E15</f>
        <v>Město Třeboň</v>
      </c>
      <c r="I120" s="27" t="s">
        <v>30</v>
      </c>
      <c r="J120" s="30" t="str">
        <f>E21</f>
        <v>Ing.Jakub Kašparů</v>
      </c>
      <c r="L120" s="32"/>
    </row>
    <row r="121" spans="2:65" s="1" customFormat="1" ht="15.15" customHeight="1">
      <c r="B121" s="32"/>
      <c r="C121" s="27" t="s">
        <v>28</v>
      </c>
      <c r="F121" s="25" t="str">
        <f>IF(E18="","",E18)</f>
        <v>Vyplň údaj</v>
      </c>
      <c r="I121" s="27" t="s">
        <v>34</v>
      </c>
      <c r="J121" s="30" t="str">
        <f>E24</f>
        <v>Ing.Jakub Kašparů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121</v>
      </c>
      <c r="D123" s="114" t="s">
        <v>62</v>
      </c>
      <c r="E123" s="114" t="s">
        <v>58</v>
      </c>
      <c r="F123" s="114" t="s">
        <v>59</v>
      </c>
      <c r="G123" s="114" t="s">
        <v>122</v>
      </c>
      <c r="H123" s="114" t="s">
        <v>123</v>
      </c>
      <c r="I123" s="114" t="s">
        <v>124</v>
      </c>
      <c r="J123" s="114" t="s">
        <v>110</v>
      </c>
      <c r="K123" s="115" t="s">
        <v>125</v>
      </c>
      <c r="L123" s="112"/>
      <c r="M123" s="59" t="s">
        <v>1</v>
      </c>
      <c r="N123" s="60" t="s">
        <v>41</v>
      </c>
      <c r="O123" s="60" t="s">
        <v>126</v>
      </c>
      <c r="P123" s="60" t="s">
        <v>127</v>
      </c>
      <c r="Q123" s="60" t="s">
        <v>128</v>
      </c>
      <c r="R123" s="60" t="s">
        <v>129</v>
      </c>
      <c r="S123" s="60" t="s">
        <v>130</v>
      </c>
      <c r="T123" s="61" t="s">
        <v>131</v>
      </c>
    </row>
    <row r="124" spans="2:65" s="1" customFormat="1" ht="22.95" customHeight="1">
      <c r="B124" s="32"/>
      <c r="C124" s="64" t="s">
        <v>132</v>
      </c>
      <c r="J124" s="116">
        <f>BK124</f>
        <v>0</v>
      </c>
      <c r="L124" s="32"/>
      <c r="M124" s="62"/>
      <c r="N124" s="53"/>
      <c r="O124" s="53"/>
      <c r="P124" s="117">
        <f>P125+P139+P297</f>
        <v>0</v>
      </c>
      <c r="Q124" s="53"/>
      <c r="R124" s="117">
        <f>R125+R139+R297</f>
        <v>4.4196588000000006</v>
      </c>
      <c r="S124" s="53"/>
      <c r="T124" s="118">
        <f>T125+T139+T297</f>
        <v>0</v>
      </c>
      <c r="AT124" s="17" t="s">
        <v>76</v>
      </c>
      <c r="AU124" s="17" t="s">
        <v>112</v>
      </c>
      <c r="BK124" s="119">
        <f>BK125+BK139+BK297</f>
        <v>0</v>
      </c>
    </row>
    <row r="125" spans="2:65" s="11" customFormat="1" ht="25.95" customHeight="1">
      <c r="B125" s="120"/>
      <c r="D125" s="121" t="s">
        <v>76</v>
      </c>
      <c r="E125" s="122" t="s">
        <v>1668</v>
      </c>
      <c r="F125" s="122" t="s">
        <v>1669</v>
      </c>
      <c r="I125" s="123"/>
      <c r="J125" s="124">
        <f>BK125</f>
        <v>0</v>
      </c>
      <c r="L125" s="120"/>
      <c r="M125" s="125"/>
      <c r="P125" s="126">
        <f>P126</f>
        <v>0</v>
      </c>
      <c r="R125" s="126">
        <f>R126</f>
        <v>8.4460999999999994E-2</v>
      </c>
      <c r="T125" s="127">
        <f>T126</f>
        <v>0</v>
      </c>
      <c r="AR125" s="121" t="s">
        <v>87</v>
      </c>
      <c r="AT125" s="128" t="s">
        <v>76</v>
      </c>
      <c r="AU125" s="128" t="s">
        <v>77</v>
      </c>
      <c r="AY125" s="121" t="s">
        <v>136</v>
      </c>
      <c r="BK125" s="129">
        <f>BK126</f>
        <v>0</v>
      </c>
    </row>
    <row r="126" spans="2:65" s="11" customFormat="1" ht="22.95" customHeight="1">
      <c r="B126" s="120"/>
      <c r="D126" s="121" t="s">
        <v>76</v>
      </c>
      <c r="E126" s="130" t="s">
        <v>1670</v>
      </c>
      <c r="F126" s="130" t="s">
        <v>1671</v>
      </c>
      <c r="I126" s="123"/>
      <c r="J126" s="131">
        <f>BK126</f>
        <v>0</v>
      </c>
      <c r="L126" s="120"/>
      <c r="M126" s="125"/>
      <c r="P126" s="126">
        <f>SUM(P127:P138)</f>
        <v>0</v>
      </c>
      <c r="R126" s="126">
        <f>SUM(R127:R138)</f>
        <v>8.4460999999999994E-2</v>
      </c>
      <c r="T126" s="127">
        <f>SUM(T127:T138)</f>
        <v>0</v>
      </c>
      <c r="AR126" s="121" t="s">
        <v>87</v>
      </c>
      <c r="AT126" s="128" t="s">
        <v>76</v>
      </c>
      <c r="AU126" s="128" t="s">
        <v>85</v>
      </c>
      <c r="AY126" s="121" t="s">
        <v>136</v>
      </c>
      <c r="BK126" s="129">
        <f>SUM(BK127:BK138)</f>
        <v>0</v>
      </c>
    </row>
    <row r="127" spans="2:65" s="1" customFormat="1" ht="16.5" customHeight="1">
      <c r="B127" s="32"/>
      <c r="C127" s="132" t="s">
        <v>85</v>
      </c>
      <c r="D127" s="132" t="s">
        <v>142</v>
      </c>
      <c r="E127" s="133" t="s">
        <v>1672</v>
      </c>
      <c r="F127" s="134" t="s">
        <v>1673</v>
      </c>
      <c r="G127" s="135" t="s">
        <v>285</v>
      </c>
      <c r="H127" s="136">
        <v>211</v>
      </c>
      <c r="I127" s="137"/>
      <c r="J127" s="138">
        <f>ROUND(I127*H127,2)</f>
        <v>0</v>
      </c>
      <c r="K127" s="134" t="s">
        <v>146</v>
      </c>
      <c r="L127" s="32"/>
      <c r="M127" s="139" t="s">
        <v>1</v>
      </c>
      <c r="N127" s="140" t="s">
        <v>42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339</v>
      </c>
      <c r="AT127" s="143" t="s">
        <v>142</v>
      </c>
      <c r="AU127" s="143" t="s">
        <v>87</v>
      </c>
      <c r="AY127" s="17" t="s">
        <v>136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85</v>
      </c>
      <c r="BK127" s="144">
        <f>ROUND(I127*H127,2)</f>
        <v>0</v>
      </c>
      <c r="BL127" s="17" t="s">
        <v>339</v>
      </c>
      <c r="BM127" s="143" t="s">
        <v>87</v>
      </c>
    </row>
    <row r="128" spans="2:65" s="1" customFormat="1">
      <c r="B128" s="32"/>
      <c r="D128" s="145" t="s">
        <v>149</v>
      </c>
      <c r="F128" s="146" t="s">
        <v>1674</v>
      </c>
      <c r="I128" s="147"/>
      <c r="L128" s="32"/>
      <c r="M128" s="148"/>
      <c r="T128" s="56"/>
      <c r="AT128" s="17" t="s">
        <v>149</v>
      </c>
      <c r="AU128" s="17" t="s">
        <v>87</v>
      </c>
    </row>
    <row r="129" spans="2:65" s="13" customFormat="1">
      <c r="B129" s="155"/>
      <c r="D129" s="145" t="s">
        <v>150</v>
      </c>
      <c r="E129" s="156" t="s">
        <v>1</v>
      </c>
      <c r="F129" s="157" t="s">
        <v>1675</v>
      </c>
      <c r="H129" s="158">
        <v>211</v>
      </c>
      <c r="I129" s="159"/>
      <c r="L129" s="155"/>
      <c r="M129" s="160"/>
      <c r="T129" s="161"/>
      <c r="AT129" s="156" t="s">
        <v>150</v>
      </c>
      <c r="AU129" s="156" t="s">
        <v>87</v>
      </c>
      <c r="AV129" s="13" t="s">
        <v>87</v>
      </c>
      <c r="AW129" s="13" t="s">
        <v>33</v>
      </c>
      <c r="AX129" s="13" t="s">
        <v>85</v>
      </c>
      <c r="AY129" s="156" t="s">
        <v>136</v>
      </c>
    </row>
    <row r="130" spans="2:65" s="1" customFormat="1" ht="16.5" customHeight="1">
      <c r="B130" s="32"/>
      <c r="C130" s="172" t="s">
        <v>87</v>
      </c>
      <c r="D130" s="172" t="s">
        <v>420</v>
      </c>
      <c r="E130" s="173" t="s">
        <v>1676</v>
      </c>
      <c r="F130" s="174" t="s">
        <v>1677</v>
      </c>
      <c r="G130" s="175" t="s">
        <v>285</v>
      </c>
      <c r="H130" s="176">
        <v>211</v>
      </c>
      <c r="I130" s="177"/>
      <c r="J130" s="178">
        <f>ROUND(I130*H130,2)</f>
        <v>0</v>
      </c>
      <c r="K130" s="174" t="s">
        <v>146</v>
      </c>
      <c r="L130" s="179"/>
      <c r="M130" s="180" t="s">
        <v>1</v>
      </c>
      <c r="N130" s="181" t="s">
        <v>42</v>
      </c>
      <c r="P130" s="141">
        <f>O130*H130</f>
        <v>0</v>
      </c>
      <c r="Q130" s="141">
        <v>2.5999999999999998E-4</v>
      </c>
      <c r="R130" s="141">
        <f>Q130*H130</f>
        <v>5.4859999999999992E-2</v>
      </c>
      <c r="S130" s="141">
        <v>0</v>
      </c>
      <c r="T130" s="142">
        <f>S130*H130</f>
        <v>0</v>
      </c>
      <c r="AR130" s="143" t="s">
        <v>469</v>
      </c>
      <c r="AT130" s="143" t="s">
        <v>420</v>
      </c>
      <c r="AU130" s="143" t="s">
        <v>87</v>
      </c>
      <c r="AY130" s="17" t="s">
        <v>136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85</v>
      </c>
      <c r="BK130" s="144">
        <f>ROUND(I130*H130,2)</f>
        <v>0</v>
      </c>
      <c r="BL130" s="17" t="s">
        <v>339</v>
      </c>
      <c r="BM130" s="143" t="s">
        <v>135</v>
      </c>
    </row>
    <row r="131" spans="2:65" s="1" customFormat="1">
      <c r="B131" s="32"/>
      <c r="D131" s="145" t="s">
        <v>149</v>
      </c>
      <c r="F131" s="146" t="s">
        <v>1677</v>
      </c>
      <c r="I131" s="147"/>
      <c r="L131" s="32"/>
      <c r="M131" s="148"/>
      <c r="T131" s="56"/>
      <c r="AT131" s="17" t="s">
        <v>149</v>
      </c>
      <c r="AU131" s="17" t="s">
        <v>87</v>
      </c>
    </row>
    <row r="132" spans="2:65" s="13" customFormat="1">
      <c r="B132" s="155"/>
      <c r="D132" s="145" t="s">
        <v>150</v>
      </c>
      <c r="E132" s="156" t="s">
        <v>1</v>
      </c>
      <c r="F132" s="157" t="s">
        <v>1678</v>
      </c>
      <c r="H132" s="158">
        <v>211</v>
      </c>
      <c r="I132" s="159"/>
      <c r="L132" s="155"/>
      <c r="M132" s="160"/>
      <c r="T132" s="161"/>
      <c r="AT132" s="156" t="s">
        <v>150</v>
      </c>
      <c r="AU132" s="156" t="s">
        <v>87</v>
      </c>
      <c r="AV132" s="13" t="s">
        <v>87</v>
      </c>
      <c r="AW132" s="13" t="s">
        <v>33</v>
      </c>
      <c r="AX132" s="13" t="s">
        <v>85</v>
      </c>
      <c r="AY132" s="156" t="s">
        <v>136</v>
      </c>
    </row>
    <row r="133" spans="2:65" s="1" customFormat="1" ht="16.5" customHeight="1">
      <c r="B133" s="32"/>
      <c r="C133" s="132" t="s">
        <v>159</v>
      </c>
      <c r="D133" s="132" t="s">
        <v>142</v>
      </c>
      <c r="E133" s="133" t="s">
        <v>1679</v>
      </c>
      <c r="F133" s="134" t="s">
        <v>1680</v>
      </c>
      <c r="G133" s="135" t="s">
        <v>285</v>
      </c>
      <c r="H133" s="136">
        <v>42.9</v>
      </c>
      <c r="I133" s="137"/>
      <c r="J133" s="138">
        <f>ROUND(I133*H133,2)</f>
        <v>0</v>
      </c>
      <c r="K133" s="134" t="s">
        <v>146</v>
      </c>
      <c r="L133" s="32"/>
      <c r="M133" s="139" t="s">
        <v>1</v>
      </c>
      <c r="N133" s="140" t="s">
        <v>42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339</v>
      </c>
      <c r="AT133" s="143" t="s">
        <v>142</v>
      </c>
      <c r="AU133" s="143" t="s">
        <v>87</v>
      </c>
      <c r="AY133" s="17" t="s">
        <v>136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85</v>
      </c>
      <c r="BK133" s="144">
        <f>ROUND(I133*H133,2)</f>
        <v>0</v>
      </c>
      <c r="BL133" s="17" t="s">
        <v>339</v>
      </c>
      <c r="BM133" s="143" t="s">
        <v>176</v>
      </c>
    </row>
    <row r="134" spans="2:65" s="1" customFormat="1">
      <c r="B134" s="32"/>
      <c r="D134" s="145" t="s">
        <v>149</v>
      </c>
      <c r="F134" s="146" t="s">
        <v>1681</v>
      </c>
      <c r="I134" s="147"/>
      <c r="L134" s="32"/>
      <c r="M134" s="148"/>
      <c r="T134" s="56"/>
      <c r="AT134" s="17" t="s">
        <v>149</v>
      </c>
      <c r="AU134" s="17" t="s">
        <v>87</v>
      </c>
    </row>
    <row r="135" spans="2:65" s="13" customFormat="1">
      <c r="B135" s="155"/>
      <c r="D135" s="145" t="s">
        <v>150</v>
      </c>
      <c r="E135" s="156" t="s">
        <v>1</v>
      </c>
      <c r="F135" s="157" t="s">
        <v>1682</v>
      </c>
      <c r="H135" s="158">
        <v>42.9</v>
      </c>
      <c r="I135" s="159"/>
      <c r="L135" s="155"/>
      <c r="M135" s="160"/>
      <c r="T135" s="161"/>
      <c r="AT135" s="156" t="s">
        <v>150</v>
      </c>
      <c r="AU135" s="156" t="s">
        <v>87</v>
      </c>
      <c r="AV135" s="13" t="s">
        <v>87</v>
      </c>
      <c r="AW135" s="13" t="s">
        <v>33</v>
      </c>
      <c r="AX135" s="13" t="s">
        <v>85</v>
      </c>
      <c r="AY135" s="156" t="s">
        <v>136</v>
      </c>
    </row>
    <row r="136" spans="2:65" s="1" customFormat="1" ht="16.5" customHeight="1">
      <c r="B136" s="32"/>
      <c r="C136" s="172" t="s">
        <v>135</v>
      </c>
      <c r="D136" s="172" t="s">
        <v>420</v>
      </c>
      <c r="E136" s="173" t="s">
        <v>1683</v>
      </c>
      <c r="F136" s="174" t="s">
        <v>1684</v>
      </c>
      <c r="G136" s="175" t="s">
        <v>285</v>
      </c>
      <c r="H136" s="176">
        <v>42.9</v>
      </c>
      <c r="I136" s="177"/>
      <c r="J136" s="178">
        <f>ROUND(I136*H136,2)</f>
        <v>0</v>
      </c>
      <c r="K136" s="174" t="s">
        <v>146</v>
      </c>
      <c r="L136" s="179"/>
      <c r="M136" s="180" t="s">
        <v>1</v>
      </c>
      <c r="N136" s="181" t="s">
        <v>42</v>
      </c>
      <c r="P136" s="141">
        <f>O136*H136</f>
        <v>0</v>
      </c>
      <c r="Q136" s="141">
        <v>6.8999999999999997E-4</v>
      </c>
      <c r="R136" s="141">
        <f>Q136*H136</f>
        <v>2.9600999999999999E-2</v>
      </c>
      <c r="S136" s="141">
        <v>0</v>
      </c>
      <c r="T136" s="142">
        <f>S136*H136</f>
        <v>0</v>
      </c>
      <c r="AR136" s="143" t="s">
        <v>469</v>
      </c>
      <c r="AT136" s="143" t="s">
        <v>420</v>
      </c>
      <c r="AU136" s="143" t="s">
        <v>87</v>
      </c>
      <c r="AY136" s="17" t="s">
        <v>136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85</v>
      </c>
      <c r="BK136" s="144">
        <f>ROUND(I136*H136,2)</f>
        <v>0</v>
      </c>
      <c r="BL136" s="17" t="s">
        <v>339</v>
      </c>
      <c r="BM136" s="143" t="s">
        <v>189</v>
      </c>
    </row>
    <row r="137" spans="2:65" s="1" customFormat="1">
      <c r="B137" s="32"/>
      <c r="D137" s="145" t="s">
        <v>149</v>
      </c>
      <c r="F137" s="146" t="s">
        <v>1684</v>
      </c>
      <c r="I137" s="147"/>
      <c r="L137" s="32"/>
      <c r="M137" s="148"/>
      <c r="T137" s="56"/>
      <c r="AT137" s="17" t="s">
        <v>149</v>
      </c>
      <c r="AU137" s="17" t="s">
        <v>87</v>
      </c>
    </row>
    <row r="138" spans="2:65" s="13" customFormat="1">
      <c r="B138" s="155"/>
      <c r="D138" s="145" t="s">
        <v>150</v>
      </c>
      <c r="E138" s="156" t="s">
        <v>1</v>
      </c>
      <c r="F138" s="157" t="s">
        <v>1685</v>
      </c>
      <c r="H138" s="158">
        <v>42.9</v>
      </c>
      <c r="I138" s="159"/>
      <c r="L138" s="155"/>
      <c r="M138" s="160"/>
      <c r="T138" s="161"/>
      <c r="AT138" s="156" t="s">
        <v>150</v>
      </c>
      <c r="AU138" s="156" t="s">
        <v>87</v>
      </c>
      <c r="AV138" s="13" t="s">
        <v>87</v>
      </c>
      <c r="AW138" s="13" t="s">
        <v>33</v>
      </c>
      <c r="AX138" s="13" t="s">
        <v>85</v>
      </c>
      <c r="AY138" s="156" t="s">
        <v>136</v>
      </c>
    </row>
    <row r="139" spans="2:65" s="11" customFormat="1" ht="25.95" customHeight="1">
      <c r="B139" s="120"/>
      <c r="D139" s="121" t="s">
        <v>76</v>
      </c>
      <c r="E139" s="122" t="s">
        <v>420</v>
      </c>
      <c r="F139" s="122" t="s">
        <v>1686</v>
      </c>
      <c r="I139" s="123"/>
      <c r="J139" s="124">
        <f>BK139</f>
        <v>0</v>
      </c>
      <c r="L139" s="120"/>
      <c r="M139" s="125"/>
      <c r="P139" s="126">
        <f>P140+P217+P284</f>
        <v>0</v>
      </c>
      <c r="R139" s="126">
        <f>R140+R217+R284</f>
        <v>4.3351978000000004</v>
      </c>
      <c r="T139" s="127">
        <f>T140+T217+T284</f>
        <v>0</v>
      </c>
      <c r="AR139" s="121" t="s">
        <v>159</v>
      </c>
      <c r="AT139" s="128" t="s">
        <v>76</v>
      </c>
      <c r="AU139" s="128" t="s">
        <v>77</v>
      </c>
      <c r="AY139" s="121" t="s">
        <v>136</v>
      </c>
      <c r="BK139" s="129">
        <f>BK140+BK217+BK284</f>
        <v>0</v>
      </c>
    </row>
    <row r="140" spans="2:65" s="11" customFormat="1" ht="22.95" customHeight="1">
      <c r="B140" s="120"/>
      <c r="D140" s="121" t="s">
        <v>76</v>
      </c>
      <c r="E140" s="130" t="s">
        <v>1687</v>
      </c>
      <c r="F140" s="130" t="s">
        <v>1688</v>
      </c>
      <c r="I140" s="123"/>
      <c r="J140" s="131">
        <f>BK140</f>
        <v>0</v>
      </c>
      <c r="L140" s="120"/>
      <c r="M140" s="125"/>
      <c r="P140" s="126">
        <f>SUM(P141:P216)</f>
        <v>0</v>
      </c>
      <c r="R140" s="126">
        <f>SUM(R141:R216)</f>
        <v>0.78480000000000005</v>
      </c>
      <c r="T140" s="127">
        <f>SUM(T141:T216)</f>
        <v>0</v>
      </c>
      <c r="AR140" s="121" t="s">
        <v>159</v>
      </c>
      <c r="AT140" s="128" t="s">
        <v>76</v>
      </c>
      <c r="AU140" s="128" t="s">
        <v>85</v>
      </c>
      <c r="AY140" s="121" t="s">
        <v>136</v>
      </c>
      <c r="BK140" s="129">
        <f>SUM(BK141:BK216)</f>
        <v>0</v>
      </c>
    </row>
    <row r="141" spans="2:65" s="1" customFormat="1" ht="24.15" customHeight="1">
      <c r="B141" s="32"/>
      <c r="C141" s="132" t="s">
        <v>139</v>
      </c>
      <c r="D141" s="132" t="s">
        <v>142</v>
      </c>
      <c r="E141" s="133" t="s">
        <v>1689</v>
      </c>
      <c r="F141" s="134" t="s">
        <v>1690</v>
      </c>
      <c r="G141" s="135" t="s">
        <v>604</v>
      </c>
      <c r="H141" s="136">
        <v>1</v>
      </c>
      <c r="I141" s="137"/>
      <c r="J141" s="138">
        <f>ROUND(I141*H141,2)</f>
        <v>0</v>
      </c>
      <c r="K141" s="134" t="s">
        <v>146</v>
      </c>
      <c r="L141" s="32"/>
      <c r="M141" s="139" t="s">
        <v>1</v>
      </c>
      <c r="N141" s="140" t="s">
        <v>42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687</v>
      </c>
      <c r="AT141" s="143" t="s">
        <v>142</v>
      </c>
      <c r="AU141" s="143" t="s">
        <v>87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85</v>
      </c>
      <c r="BK141" s="144">
        <f>ROUND(I141*H141,2)</f>
        <v>0</v>
      </c>
      <c r="BL141" s="17" t="s">
        <v>687</v>
      </c>
      <c r="BM141" s="143" t="s">
        <v>1691</v>
      </c>
    </row>
    <row r="142" spans="2:65" s="1" customFormat="1">
      <c r="B142" s="32"/>
      <c r="D142" s="145" t="s">
        <v>149</v>
      </c>
      <c r="F142" s="146" t="s">
        <v>1692</v>
      </c>
      <c r="I142" s="147"/>
      <c r="L142" s="32"/>
      <c r="M142" s="148"/>
      <c r="T142" s="56"/>
      <c r="AT142" s="17" t="s">
        <v>149</v>
      </c>
      <c r="AU142" s="17" t="s">
        <v>87</v>
      </c>
    </row>
    <row r="143" spans="2:65" s="13" customFormat="1">
      <c r="B143" s="155"/>
      <c r="D143" s="145" t="s">
        <v>150</v>
      </c>
      <c r="E143" s="156" t="s">
        <v>1</v>
      </c>
      <c r="F143" s="157" t="s">
        <v>1693</v>
      </c>
      <c r="H143" s="158">
        <v>1</v>
      </c>
      <c r="I143" s="159"/>
      <c r="L143" s="155"/>
      <c r="M143" s="160"/>
      <c r="T143" s="161"/>
      <c r="AT143" s="156" t="s">
        <v>150</v>
      </c>
      <c r="AU143" s="156" t="s">
        <v>87</v>
      </c>
      <c r="AV143" s="13" t="s">
        <v>87</v>
      </c>
      <c r="AW143" s="13" t="s">
        <v>33</v>
      </c>
      <c r="AX143" s="13" t="s">
        <v>85</v>
      </c>
      <c r="AY143" s="156" t="s">
        <v>136</v>
      </c>
    </row>
    <row r="144" spans="2:65" s="12" customFormat="1">
      <c r="B144" s="149"/>
      <c r="D144" s="145" t="s">
        <v>150</v>
      </c>
      <c r="E144" s="150" t="s">
        <v>1</v>
      </c>
      <c r="F144" s="151" t="s">
        <v>1694</v>
      </c>
      <c r="H144" s="150" t="s">
        <v>1</v>
      </c>
      <c r="I144" s="152"/>
      <c r="L144" s="149"/>
      <c r="M144" s="153"/>
      <c r="T144" s="154"/>
      <c r="AT144" s="150" t="s">
        <v>150</v>
      </c>
      <c r="AU144" s="150" t="s">
        <v>87</v>
      </c>
      <c r="AV144" s="12" t="s">
        <v>85</v>
      </c>
      <c r="AW144" s="12" t="s">
        <v>33</v>
      </c>
      <c r="AX144" s="12" t="s">
        <v>77</v>
      </c>
      <c r="AY144" s="150" t="s">
        <v>136</v>
      </c>
    </row>
    <row r="145" spans="2:65" s="1" customFormat="1" ht="24.15" customHeight="1">
      <c r="B145" s="32"/>
      <c r="C145" s="172" t="s">
        <v>176</v>
      </c>
      <c r="D145" s="172" t="s">
        <v>420</v>
      </c>
      <c r="E145" s="173" t="s">
        <v>1695</v>
      </c>
      <c r="F145" s="174" t="s">
        <v>1696</v>
      </c>
      <c r="G145" s="175" t="s">
        <v>604</v>
      </c>
      <c r="H145" s="176">
        <v>1</v>
      </c>
      <c r="I145" s="177"/>
      <c r="J145" s="178">
        <f>ROUND(I145*H145,2)</f>
        <v>0</v>
      </c>
      <c r="K145" s="174" t="s">
        <v>146</v>
      </c>
      <c r="L145" s="179"/>
      <c r="M145" s="180" t="s">
        <v>1</v>
      </c>
      <c r="N145" s="181" t="s">
        <v>42</v>
      </c>
      <c r="P145" s="141">
        <f>O145*H145</f>
        <v>0</v>
      </c>
      <c r="Q145" s="141">
        <v>1.4999999999999999E-2</v>
      </c>
      <c r="R145" s="141">
        <f>Q145*H145</f>
        <v>1.4999999999999999E-2</v>
      </c>
      <c r="S145" s="141">
        <v>0</v>
      </c>
      <c r="T145" s="142">
        <f>S145*H145</f>
        <v>0</v>
      </c>
      <c r="AR145" s="143" t="s">
        <v>1697</v>
      </c>
      <c r="AT145" s="143" t="s">
        <v>420</v>
      </c>
      <c r="AU145" s="143" t="s">
        <v>87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85</v>
      </c>
      <c r="BK145" s="144">
        <f>ROUND(I145*H145,2)</f>
        <v>0</v>
      </c>
      <c r="BL145" s="17" t="s">
        <v>1697</v>
      </c>
      <c r="BM145" s="143" t="s">
        <v>1698</v>
      </c>
    </row>
    <row r="146" spans="2:65" s="1" customFormat="1" ht="19.2">
      <c r="B146" s="32"/>
      <c r="D146" s="145" t="s">
        <v>149</v>
      </c>
      <c r="F146" s="146" t="s">
        <v>1696</v>
      </c>
      <c r="I146" s="147"/>
      <c r="L146" s="32"/>
      <c r="M146" s="148"/>
      <c r="T146" s="56"/>
      <c r="AT146" s="17" t="s">
        <v>149</v>
      </c>
      <c r="AU146" s="17" t="s">
        <v>87</v>
      </c>
    </row>
    <row r="147" spans="2:65" s="13" customFormat="1">
      <c r="B147" s="155"/>
      <c r="D147" s="145" t="s">
        <v>150</v>
      </c>
      <c r="E147" s="156" t="s">
        <v>1</v>
      </c>
      <c r="F147" s="157" t="s">
        <v>1157</v>
      </c>
      <c r="H147" s="158">
        <v>1</v>
      </c>
      <c r="I147" s="159"/>
      <c r="L147" s="155"/>
      <c r="M147" s="160"/>
      <c r="T147" s="161"/>
      <c r="AT147" s="156" t="s">
        <v>150</v>
      </c>
      <c r="AU147" s="156" t="s">
        <v>87</v>
      </c>
      <c r="AV147" s="13" t="s">
        <v>87</v>
      </c>
      <c r="AW147" s="13" t="s">
        <v>33</v>
      </c>
      <c r="AX147" s="13" t="s">
        <v>85</v>
      </c>
      <c r="AY147" s="156" t="s">
        <v>136</v>
      </c>
    </row>
    <row r="148" spans="2:65" s="12" customFormat="1">
      <c r="B148" s="149"/>
      <c r="D148" s="145" t="s">
        <v>150</v>
      </c>
      <c r="E148" s="150" t="s">
        <v>1</v>
      </c>
      <c r="F148" s="151" t="s">
        <v>1699</v>
      </c>
      <c r="H148" s="150" t="s">
        <v>1</v>
      </c>
      <c r="I148" s="152"/>
      <c r="L148" s="149"/>
      <c r="M148" s="153"/>
      <c r="T148" s="154"/>
      <c r="AT148" s="150" t="s">
        <v>150</v>
      </c>
      <c r="AU148" s="150" t="s">
        <v>87</v>
      </c>
      <c r="AV148" s="12" t="s">
        <v>85</v>
      </c>
      <c r="AW148" s="12" t="s">
        <v>33</v>
      </c>
      <c r="AX148" s="12" t="s">
        <v>77</v>
      </c>
      <c r="AY148" s="150" t="s">
        <v>136</v>
      </c>
    </row>
    <row r="149" spans="2:65" s="1" customFormat="1" ht="16.5" customHeight="1">
      <c r="B149" s="32"/>
      <c r="C149" s="132" t="s">
        <v>183</v>
      </c>
      <c r="D149" s="132" t="s">
        <v>142</v>
      </c>
      <c r="E149" s="133" t="s">
        <v>1700</v>
      </c>
      <c r="F149" s="134" t="s">
        <v>1701</v>
      </c>
      <c r="G149" s="135" t="s">
        <v>604</v>
      </c>
      <c r="H149" s="136">
        <v>6</v>
      </c>
      <c r="I149" s="137"/>
      <c r="J149" s="138">
        <f>ROUND(I149*H149,2)</f>
        <v>0</v>
      </c>
      <c r="K149" s="134" t="s">
        <v>146</v>
      </c>
      <c r="L149" s="32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687</v>
      </c>
      <c r="AT149" s="143" t="s">
        <v>142</v>
      </c>
      <c r="AU149" s="143" t="s">
        <v>87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85</v>
      </c>
      <c r="BK149" s="144">
        <f>ROUND(I149*H149,2)</f>
        <v>0</v>
      </c>
      <c r="BL149" s="17" t="s">
        <v>687</v>
      </c>
      <c r="BM149" s="143" t="s">
        <v>205</v>
      </c>
    </row>
    <row r="150" spans="2:65" s="1" customFormat="1">
      <c r="B150" s="32"/>
      <c r="D150" s="145" t="s">
        <v>149</v>
      </c>
      <c r="F150" s="146" t="s">
        <v>1701</v>
      </c>
      <c r="I150" s="147"/>
      <c r="L150" s="32"/>
      <c r="M150" s="148"/>
      <c r="T150" s="56"/>
      <c r="AT150" s="17" t="s">
        <v>149</v>
      </c>
      <c r="AU150" s="17" t="s">
        <v>87</v>
      </c>
    </row>
    <row r="151" spans="2:65" s="13" customFormat="1">
      <c r="B151" s="155"/>
      <c r="D151" s="145" t="s">
        <v>150</v>
      </c>
      <c r="E151" s="156" t="s">
        <v>1</v>
      </c>
      <c r="F151" s="157" t="s">
        <v>1702</v>
      </c>
      <c r="H151" s="158">
        <v>6</v>
      </c>
      <c r="I151" s="159"/>
      <c r="L151" s="155"/>
      <c r="M151" s="160"/>
      <c r="T151" s="161"/>
      <c r="AT151" s="156" t="s">
        <v>150</v>
      </c>
      <c r="AU151" s="156" t="s">
        <v>87</v>
      </c>
      <c r="AV151" s="13" t="s">
        <v>87</v>
      </c>
      <c r="AW151" s="13" t="s">
        <v>33</v>
      </c>
      <c r="AX151" s="13" t="s">
        <v>85</v>
      </c>
      <c r="AY151" s="156" t="s">
        <v>136</v>
      </c>
    </row>
    <row r="152" spans="2:65" s="1" customFormat="1" ht="16.5" customHeight="1">
      <c r="B152" s="32"/>
      <c r="C152" s="172" t="s">
        <v>189</v>
      </c>
      <c r="D152" s="172" t="s">
        <v>420</v>
      </c>
      <c r="E152" s="173" t="s">
        <v>1703</v>
      </c>
      <c r="F152" s="174" t="s">
        <v>1704</v>
      </c>
      <c r="G152" s="175" t="s">
        <v>604</v>
      </c>
      <c r="H152" s="176">
        <v>6</v>
      </c>
      <c r="I152" s="177"/>
      <c r="J152" s="178">
        <f>ROUND(I152*H152,2)</f>
        <v>0</v>
      </c>
      <c r="K152" s="174" t="s">
        <v>1</v>
      </c>
      <c r="L152" s="179"/>
      <c r="M152" s="180" t="s">
        <v>1</v>
      </c>
      <c r="N152" s="181" t="s">
        <v>42</v>
      </c>
      <c r="P152" s="141">
        <f>O152*H152</f>
        <v>0</v>
      </c>
      <c r="Q152" s="141">
        <v>1.0999999999999999E-2</v>
      </c>
      <c r="R152" s="141">
        <f>Q152*H152</f>
        <v>6.6000000000000003E-2</v>
      </c>
      <c r="S152" s="141">
        <v>0</v>
      </c>
      <c r="T152" s="142">
        <f>S152*H152</f>
        <v>0</v>
      </c>
      <c r="AR152" s="143" t="s">
        <v>1705</v>
      </c>
      <c r="AT152" s="143" t="s">
        <v>420</v>
      </c>
      <c r="AU152" s="143" t="s">
        <v>87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85</v>
      </c>
      <c r="BK152" s="144">
        <f>ROUND(I152*H152,2)</f>
        <v>0</v>
      </c>
      <c r="BL152" s="17" t="s">
        <v>687</v>
      </c>
      <c r="BM152" s="143" t="s">
        <v>217</v>
      </c>
    </row>
    <row r="153" spans="2:65" s="1" customFormat="1">
      <c r="B153" s="32"/>
      <c r="D153" s="145" t="s">
        <v>149</v>
      </c>
      <c r="F153" s="146" t="s">
        <v>1704</v>
      </c>
      <c r="I153" s="147"/>
      <c r="L153" s="32"/>
      <c r="M153" s="148"/>
      <c r="T153" s="56"/>
      <c r="AT153" s="17" t="s">
        <v>149</v>
      </c>
      <c r="AU153" s="17" t="s">
        <v>87</v>
      </c>
    </row>
    <row r="154" spans="2:65" s="13" customFormat="1">
      <c r="B154" s="155"/>
      <c r="D154" s="145" t="s">
        <v>150</v>
      </c>
      <c r="E154" s="156" t="s">
        <v>1</v>
      </c>
      <c r="F154" s="157" t="s">
        <v>1706</v>
      </c>
      <c r="H154" s="158">
        <v>6</v>
      </c>
      <c r="I154" s="159"/>
      <c r="L154" s="155"/>
      <c r="M154" s="160"/>
      <c r="T154" s="161"/>
      <c r="AT154" s="156" t="s">
        <v>150</v>
      </c>
      <c r="AU154" s="156" t="s">
        <v>87</v>
      </c>
      <c r="AV154" s="13" t="s">
        <v>87</v>
      </c>
      <c r="AW154" s="13" t="s">
        <v>33</v>
      </c>
      <c r="AX154" s="13" t="s">
        <v>85</v>
      </c>
      <c r="AY154" s="156" t="s">
        <v>136</v>
      </c>
    </row>
    <row r="155" spans="2:65" s="1" customFormat="1" ht="16.5" customHeight="1">
      <c r="B155" s="32"/>
      <c r="C155" s="132" t="s">
        <v>198</v>
      </c>
      <c r="D155" s="132" t="s">
        <v>142</v>
      </c>
      <c r="E155" s="133" t="s">
        <v>1707</v>
      </c>
      <c r="F155" s="134" t="s">
        <v>1708</v>
      </c>
      <c r="G155" s="135" t="s">
        <v>604</v>
      </c>
      <c r="H155" s="136">
        <v>6</v>
      </c>
      <c r="I155" s="137"/>
      <c r="J155" s="138">
        <f>ROUND(I155*H155,2)</f>
        <v>0</v>
      </c>
      <c r="K155" s="134" t="s">
        <v>146</v>
      </c>
      <c r="L155" s="32"/>
      <c r="M155" s="139" t="s">
        <v>1</v>
      </c>
      <c r="N155" s="140" t="s">
        <v>42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687</v>
      </c>
      <c r="AT155" s="143" t="s">
        <v>142</v>
      </c>
      <c r="AU155" s="143" t="s">
        <v>87</v>
      </c>
      <c r="AY155" s="17" t="s">
        <v>136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85</v>
      </c>
      <c r="BK155" s="144">
        <f>ROUND(I155*H155,2)</f>
        <v>0</v>
      </c>
      <c r="BL155" s="17" t="s">
        <v>687</v>
      </c>
      <c r="BM155" s="143" t="s">
        <v>231</v>
      </c>
    </row>
    <row r="156" spans="2:65" s="1" customFormat="1">
      <c r="B156" s="32"/>
      <c r="D156" s="145" t="s">
        <v>149</v>
      </c>
      <c r="F156" s="146" t="s">
        <v>1709</v>
      </c>
      <c r="I156" s="147"/>
      <c r="L156" s="32"/>
      <c r="M156" s="148"/>
      <c r="T156" s="56"/>
      <c r="AT156" s="17" t="s">
        <v>149</v>
      </c>
      <c r="AU156" s="17" t="s">
        <v>87</v>
      </c>
    </row>
    <row r="157" spans="2:65" s="13" customFormat="1">
      <c r="B157" s="155"/>
      <c r="D157" s="145" t="s">
        <v>150</v>
      </c>
      <c r="E157" s="156" t="s">
        <v>1</v>
      </c>
      <c r="F157" s="157" t="s">
        <v>1710</v>
      </c>
      <c r="H157" s="158">
        <v>6</v>
      </c>
      <c r="I157" s="159"/>
      <c r="L157" s="155"/>
      <c r="M157" s="160"/>
      <c r="T157" s="161"/>
      <c r="AT157" s="156" t="s">
        <v>150</v>
      </c>
      <c r="AU157" s="156" t="s">
        <v>87</v>
      </c>
      <c r="AV157" s="13" t="s">
        <v>87</v>
      </c>
      <c r="AW157" s="13" t="s">
        <v>33</v>
      </c>
      <c r="AX157" s="13" t="s">
        <v>85</v>
      </c>
      <c r="AY157" s="156" t="s">
        <v>136</v>
      </c>
    </row>
    <row r="158" spans="2:65" s="1" customFormat="1" ht="16.5" customHeight="1">
      <c r="B158" s="32"/>
      <c r="C158" s="172" t="s">
        <v>205</v>
      </c>
      <c r="D158" s="172" t="s">
        <v>420</v>
      </c>
      <c r="E158" s="173" t="s">
        <v>1711</v>
      </c>
      <c r="F158" s="174" t="s">
        <v>1712</v>
      </c>
      <c r="G158" s="175" t="s">
        <v>604</v>
      </c>
      <c r="H158" s="176">
        <v>6</v>
      </c>
      <c r="I158" s="177"/>
      <c r="J158" s="178">
        <f>ROUND(I158*H158,2)</f>
        <v>0</v>
      </c>
      <c r="K158" s="174" t="s">
        <v>146</v>
      </c>
      <c r="L158" s="179"/>
      <c r="M158" s="180" t="s">
        <v>1</v>
      </c>
      <c r="N158" s="181" t="s">
        <v>42</v>
      </c>
      <c r="P158" s="141">
        <f>O158*H158</f>
        <v>0</v>
      </c>
      <c r="Q158" s="141">
        <v>5.1999999999999998E-2</v>
      </c>
      <c r="R158" s="141">
        <f>Q158*H158</f>
        <v>0.312</v>
      </c>
      <c r="S158" s="141">
        <v>0</v>
      </c>
      <c r="T158" s="142">
        <f>S158*H158</f>
        <v>0</v>
      </c>
      <c r="AR158" s="143" t="s">
        <v>1705</v>
      </c>
      <c r="AT158" s="143" t="s">
        <v>420</v>
      </c>
      <c r="AU158" s="143" t="s">
        <v>87</v>
      </c>
      <c r="AY158" s="17" t="s">
        <v>136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85</v>
      </c>
      <c r="BK158" s="144">
        <f>ROUND(I158*H158,2)</f>
        <v>0</v>
      </c>
      <c r="BL158" s="17" t="s">
        <v>687</v>
      </c>
      <c r="BM158" s="143" t="s">
        <v>1713</v>
      </c>
    </row>
    <row r="159" spans="2:65" s="1" customFormat="1">
      <c r="B159" s="32"/>
      <c r="D159" s="145" t="s">
        <v>149</v>
      </c>
      <c r="F159" s="146" t="s">
        <v>1712</v>
      </c>
      <c r="I159" s="147"/>
      <c r="L159" s="32"/>
      <c r="M159" s="148"/>
      <c r="T159" s="56"/>
      <c r="AT159" s="17" t="s">
        <v>149</v>
      </c>
      <c r="AU159" s="17" t="s">
        <v>87</v>
      </c>
    </row>
    <row r="160" spans="2:65" s="13" customFormat="1">
      <c r="B160" s="155"/>
      <c r="D160" s="145" t="s">
        <v>150</v>
      </c>
      <c r="E160" s="156" t="s">
        <v>1</v>
      </c>
      <c r="F160" s="157" t="s">
        <v>1714</v>
      </c>
      <c r="H160" s="158">
        <v>6</v>
      </c>
      <c r="I160" s="159"/>
      <c r="L160" s="155"/>
      <c r="M160" s="160"/>
      <c r="T160" s="161"/>
      <c r="AT160" s="156" t="s">
        <v>150</v>
      </c>
      <c r="AU160" s="156" t="s">
        <v>87</v>
      </c>
      <c r="AV160" s="13" t="s">
        <v>87</v>
      </c>
      <c r="AW160" s="13" t="s">
        <v>33</v>
      </c>
      <c r="AX160" s="13" t="s">
        <v>85</v>
      </c>
      <c r="AY160" s="156" t="s">
        <v>136</v>
      </c>
    </row>
    <row r="161" spans="2:65" s="1" customFormat="1" ht="16.5" customHeight="1">
      <c r="B161" s="32"/>
      <c r="C161" s="132" t="s">
        <v>211</v>
      </c>
      <c r="D161" s="132" t="s">
        <v>142</v>
      </c>
      <c r="E161" s="133" t="s">
        <v>1715</v>
      </c>
      <c r="F161" s="134" t="s">
        <v>1716</v>
      </c>
      <c r="G161" s="135" t="s">
        <v>604</v>
      </c>
      <c r="H161" s="136">
        <v>6</v>
      </c>
      <c r="I161" s="137"/>
      <c r="J161" s="138">
        <f>ROUND(I161*H161,2)</f>
        <v>0</v>
      </c>
      <c r="K161" s="134" t="s">
        <v>146</v>
      </c>
      <c r="L161" s="32"/>
      <c r="M161" s="139" t="s">
        <v>1</v>
      </c>
      <c r="N161" s="140" t="s">
        <v>42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687</v>
      </c>
      <c r="AT161" s="143" t="s">
        <v>142</v>
      </c>
      <c r="AU161" s="143" t="s">
        <v>87</v>
      </c>
      <c r="AY161" s="17" t="s">
        <v>136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85</v>
      </c>
      <c r="BK161" s="144">
        <f>ROUND(I161*H161,2)</f>
        <v>0</v>
      </c>
      <c r="BL161" s="17" t="s">
        <v>687</v>
      </c>
      <c r="BM161" s="143" t="s">
        <v>398</v>
      </c>
    </row>
    <row r="162" spans="2:65" s="1" customFormat="1">
      <c r="B162" s="32"/>
      <c r="D162" s="145" t="s">
        <v>149</v>
      </c>
      <c r="F162" s="146" t="s">
        <v>1716</v>
      </c>
      <c r="I162" s="147"/>
      <c r="L162" s="32"/>
      <c r="M162" s="148"/>
      <c r="T162" s="56"/>
      <c r="AT162" s="17" t="s">
        <v>149</v>
      </c>
      <c r="AU162" s="17" t="s">
        <v>87</v>
      </c>
    </row>
    <row r="163" spans="2:65" s="13" customFormat="1">
      <c r="B163" s="155"/>
      <c r="D163" s="145" t="s">
        <v>150</v>
      </c>
      <c r="E163" s="156" t="s">
        <v>1</v>
      </c>
      <c r="F163" s="157" t="s">
        <v>1717</v>
      </c>
      <c r="H163" s="158">
        <v>6</v>
      </c>
      <c r="I163" s="159"/>
      <c r="L163" s="155"/>
      <c r="M163" s="160"/>
      <c r="T163" s="161"/>
      <c r="AT163" s="156" t="s">
        <v>150</v>
      </c>
      <c r="AU163" s="156" t="s">
        <v>87</v>
      </c>
      <c r="AV163" s="13" t="s">
        <v>87</v>
      </c>
      <c r="AW163" s="13" t="s">
        <v>33</v>
      </c>
      <c r="AX163" s="13" t="s">
        <v>77</v>
      </c>
      <c r="AY163" s="156" t="s">
        <v>136</v>
      </c>
    </row>
    <row r="164" spans="2:65" s="14" customFormat="1">
      <c r="B164" s="165"/>
      <c r="D164" s="145" t="s">
        <v>150</v>
      </c>
      <c r="E164" s="166" t="s">
        <v>1</v>
      </c>
      <c r="F164" s="167" t="s">
        <v>277</v>
      </c>
      <c r="H164" s="168">
        <v>6</v>
      </c>
      <c r="I164" s="169"/>
      <c r="L164" s="165"/>
      <c r="M164" s="170"/>
      <c r="T164" s="171"/>
      <c r="AT164" s="166" t="s">
        <v>150</v>
      </c>
      <c r="AU164" s="166" t="s">
        <v>87</v>
      </c>
      <c r="AV164" s="14" t="s">
        <v>135</v>
      </c>
      <c r="AW164" s="14" t="s">
        <v>33</v>
      </c>
      <c r="AX164" s="14" t="s">
        <v>85</v>
      </c>
      <c r="AY164" s="166" t="s">
        <v>136</v>
      </c>
    </row>
    <row r="165" spans="2:65" s="1" customFormat="1" ht="16.5" customHeight="1">
      <c r="B165" s="32"/>
      <c r="C165" s="172" t="s">
        <v>217</v>
      </c>
      <c r="D165" s="172" t="s">
        <v>420</v>
      </c>
      <c r="E165" s="173" t="s">
        <v>1718</v>
      </c>
      <c r="F165" s="174" t="s">
        <v>1719</v>
      </c>
      <c r="G165" s="175" t="s">
        <v>604</v>
      </c>
      <c r="H165" s="176">
        <v>6</v>
      </c>
      <c r="I165" s="177"/>
      <c r="J165" s="178">
        <f>ROUND(I165*H165,2)</f>
        <v>0</v>
      </c>
      <c r="K165" s="174" t="s">
        <v>1</v>
      </c>
      <c r="L165" s="179"/>
      <c r="M165" s="180" t="s">
        <v>1</v>
      </c>
      <c r="N165" s="181" t="s">
        <v>42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1705</v>
      </c>
      <c r="AT165" s="143" t="s">
        <v>420</v>
      </c>
      <c r="AU165" s="143" t="s">
        <v>87</v>
      </c>
      <c r="AY165" s="17" t="s">
        <v>136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85</v>
      </c>
      <c r="BK165" s="144">
        <f>ROUND(I165*H165,2)</f>
        <v>0</v>
      </c>
      <c r="BL165" s="17" t="s">
        <v>687</v>
      </c>
      <c r="BM165" s="143" t="s">
        <v>1720</v>
      </c>
    </row>
    <row r="166" spans="2:65" s="1" customFormat="1">
      <c r="B166" s="32"/>
      <c r="D166" s="145" t="s">
        <v>149</v>
      </c>
      <c r="F166" s="146" t="s">
        <v>1719</v>
      </c>
      <c r="I166" s="147"/>
      <c r="L166" s="32"/>
      <c r="M166" s="148"/>
      <c r="T166" s="56"/>
      <c r="AT166" s="17" t="s">
        <v>149</v>
      </c>
      <c r="AU166" s="17" t="s">
        <v>87</v>
      </c>
    </row>
    <row r="167" spans="2:65" s="13" customFormat="1">
      <c r="B167" s="155"/>
      <c r="D167" s="145" t="s">
        <v>150</v>
      </c>
      <c r="E167" s="156" t="s">
        <v>1</v>
      </c>
      <c r="F167" s="157" t="s">
        <v>1714</v>
      </c>
      <c r="H167" s="158">
        <v>6</v>
      </c>
      <c r="I167" s="159"/>
      <c r="L167" s="155"/>
      <c r="M167" s="160"/>
      <c r="T167" s="161"/>
      <c r="AT167" s="156" t="s">
        <v>150</v>
      </c>
      <c r="AU167" s="156" t="s">
        <v>87</v>
      </c>
      <c r="AV167" s="13" t="s">
        <v>87</v>
      </c>
      <c r="AW167" s="13" t="s">
        <v>33</v>
      </c>
      <c r="AX167" s="13" t="s">
        <v>77</v>
      </c>
      <c r="AY167" s="156" t="s">
        <v>136</v>
      </c>
    </row>
    <row r="168" spans="2:65" s="14" customFormat="1">
      <c r="B168" s="165"/>
      <c r="D168" s="145" t="s">
        <v>150</v>
      </c>
      <c r="E168" s="166" t="s">
        <v>1</v>
      </c>
      <c r="F168" s="167" t="s">
        <v>277</v>
      </c>
      <c r="H168" s="168">
        <v>6</v>
      </c>
      <c r="I168" s="169"/>
      <c r="L168" s="165"/>
      <c r="M168" s="170"/>
      <c r="T168" s="171"/>
      <c r="AT168" s="166" t="s">
        <v>150</v>
      </c>
      <c r="AU168" s="166" t="s">
        <v>87</v>
      </c>
      <c r="AV168" s="14" t="s">
        <v>135</v>
      </c>
      <c r="AW168" s="14" t="s">
        <v>33</v>
      </c>
      <c r="AX168" s="14" t="s">
        <v>85</v>
      </c>
      <c r="AY168" s="166" t="s">
        <v>136</v>
      </c>
    </row>
    <row r="169" spans="2:65" s="1" customFormat="1" ht="24.15" customHeight="1">
      <c r="B169" s="32"/>
      <c r="C169" s="132" t="s">
        <v>224</v>
      </c>
      <c r="D169" s="132" t="s">
        <v>142</v>
      </c>
      <c r="E169" s="133" t="s">
        <v>1721</v>
      </c>
      <c r="F169" s="134" t="s">
        <v>1722</v>
      </c>
      <c r="G169" s="135" t="s">
        <v>285</v>
      </c>
      <c r="H169" s="136">
        <v>228</v>
      </c>
      <c r="I169" s="137"/>
      <c r="J169" s="138">
        <f>ROUND(I169*H169,2)</f>
        <v>0</v>
      </c>
      <c r="K169" s="134" t="s">
        <v>146</v>
      </c>
      <c r="L169" s="32"/>
      <c r="M169" s="139" t="s">
        <v>1</v>
      </c>
      <c r="N169" s="140" t="s">
        <v>42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687</v>
      </c>
      <c r="AT169" s="143" t="s">
        <v>142</v>
      </c>
      <c r="AU169" s="143" t="s">
        <v>87</v>
      </c>
      <c r="AY169" s="17" t="s">
        <v>136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85</v>
      </c>
      <c r="BK169" s="144">
        <f>ROUND(I169*H169,2)</f>
        <v>0</v>
      </c>
      <c r="BL169" s="17" t="s">
        <v>687</v>
      </c>
      <c r="BM169" s="143" t="s">
        <v>427</v>
      </c>
    </row>
    <row r="170" spans="2:65" s="1" customFormat="1" ht="19.2">
      <c r="B170" s="32"/>
      <c r="D170" s="145" t="s">
        <v>149</v>
      </c>
      <c r="F170" s="146" t="s">
        <v>1723</v>
      </c>
      <c r="I170" s="147"/>
      <c r="L170" s="32"/>
      <c r="M170" s="148"/>
      <c r="T170" s="56"/>
      <c r="AT170" s="17" t="s">
        <v>149</v>
      </c>
      <c r="AU170" s="17" t="s">
        <v>87</v>
      </c>
    </row>
    <row r="171" spans="2:65" s="13" customFormat="1">
      <c r="B171" s="155"/>
      <c r="D171" s="145" t="s">
        <v>150</v>
      </c>
      <c r="E171" s="156" t="s">
        <v>1</v>
      </c>
      <c r="F171" s="157" t="s">
        <v>1724</v>
      </c>
      <c r="H171" s="158">
        <v>228</v>
      </c>
      <c r="I171" s="159"/>
      <c r="L171" s="155"/>
      <c r="M171" s="160"/>
      <c r="T171" s="161"/>
      <c r="AT171" s="156" t="s">
        <v>150</v>
      </c>
      <c r="AU171" s="156" t="s">
        <v>87</v>
      </c>
      <c r="AV171" s="13" t="s">
        <v>87</v>
      </c>
      <c r="AW171" s="13" t="s">
        <v>33</v>
      </c>
      <c r="AX171" s="13" t="s">
        <v>85</v>
      </c>
      <c r="AY171" s="156" t="s">
        <v>136</v>
      </c>
    </row>
    <row r="172" spans="2:65" s="12" customFormat="1">
      <c r="B172" s="149"/>
      <c r="D172" s="145" t="s">
        <v>150</v>
      </c>
      <c r="E172" s="150" t="s">
        <v>1</v>
      </c>
      <c r="F172" s="151" t="s">
        <v>1725</v>
      </c>
      <c r="H172" s="150" t="s">
        <v>1</v>
      </c>
      <c r="I172" s="152"/>
      <c r="L172" s="149"/>
      <c r="M172" s="153"/>
      <c r="T172" s="154"/>
      <c r="AT172" s="150" t="s">
        <v>150</v>
      </c>
      <c r="AU172" s="150" t="s">
        <v>87</v>
      </c>
      <c r="AV172" s="12" t="s">
        <v>85</v>
      </c>
      <c r="AW172" s="12" t="s">
        <v>33</v>
      </c>
      <c r="AX172" s="12" t="s">
        <v>77</v>
      </c>
      <c r="AY172" s="150" t="s">
        <v>136</v>
      </c>
    </row>
    <row r="173" spans="2:65" s="1" customFormat="1" ht="16.5" customHeight="1">
      <c r="B173" s="32"/>
      <c r="C173" s="172" t="s">
        <v>231</v>
      </c>
      <c r="D173" s="172" t="s">
        <v>420</v>
      </c>
      <c r="E173" s="173" t="s">
        <v>1726</v>
      </c>
      <c r="F173" s="174" t="s">
        <v>1727</v>
      </c>
      <c r="G173" s="175" t="s">
        <v>604</v>
      </c>
      <c r="H173" s="176">
        <v>9</v>
      </c>
      <c r="I173" s="177"/>
      <c r="J173" s="178">
        <f>ROUND(I173*H173,2)</f>
        <v>0</v>
      </c>
      <c r="K173" s="174" t="s">
        <v>1</v>
      </c>
      <c r="L173" s="179"/>
      <c r="M173" s="180" t="s">
        <v>1</v>
      </c>
      <c r="N173" s="181" t="s">
        <v>42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1705</v>
      </c>
      <c r="AT173" s="143" t="s">
        <v>420</v>
      </c>
      <c r="AU173" s="143" t="s">
        <v>87</v>
      </c>
      <c r="AY173" s="17" t="s">
        <v>136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85</v>
      </c>
      <c r="BK173" s="144">
        <f>ROUND(I173*H173,2)</f>
        <v>0</v>
      </c>
      <c r="BL173" s="17" t="s">
        <v>687</v>
      </c>
      <c r="BM173" s="143" t="s">
        <v>458</v>
      </c>
    </row>
    <row r="174" spans="2:65" s="1" customFormat="1">
      <c r="B174" s="32"/>
      <c r="D174" s="145" t="s">
        <v>149</v>
      </c>
      <c r="F174" s="146" t="s">
        <v>1727</v>
      </c>
      <c r="I174" s="147"/>
      <c r="L174" s="32"/>
      <c r="M174" s="148"/>
      <c r="T174" s="56"/>
      <c r="AT174" s="17" t="s">
        <v>149</v>
      </c>
      <c r="AU174" s="17" t="s">
        <v>87</v>
      </c>
    </row>
    <row r="175" spans="2:65" s="13" customFormat="1">
      <c r="B175" s="155"/>
      <c r="D175" s="145" t="s">
        <v>150</v>
      </c>
      <c r="E175" s="156" t="s">
        <v>1</v>
      </c>
      <c r="F175" s="157" t="s">
        <v>1728</v>
      </c>
      <c r="H175" s="158">
        <v>9</v>
      </c>
      <c r="I175" s="159"/>
      <c r="L175" s="155"/>
      <c r="M175" s="160"/>
      <c r="T175" s="161"/>
      <c r="AT175" s="156" t="s">
        <v>150</v>
      </c>
      <c r="AU175" s="156" t="s">
        <v>87</v>
      </c>
      <c r="AV175" s="13" t="s">
        <v>87</v>
      </c>
      <c r="AW175" s="13" t="s">
        <v>33</v>
      </c>
      <c r="AX175" s="13" t="s">
        <v>85</v>
      </c>
      <c r="AY175" s="156" t="s">
        <v>136</v>
      </c>
    </row>
    <row r="176" spans="2:65" s="1" customFormat="1" ht="16.5" customHeight="1">
      <c r="B176" s="32"/>
      <c r="C176" s="172" t="s">
        <v>8</v>
      </c>
      <c r="D176" s="172" t="s">
        <v>420</v>
      </c>
      <c r="E176" s="173" t="s">
        <v>1729</v>
      </c>
      <c r="F176" s="174" t="s">
        <v>1730</v>
      </c>
      <c r="G176" s="175" t="s">
        <v>484</v>
      </c>
      <c r="H176" s="176">
        <v>228</v>
      </c>
      <c r="I176" s="177"/>
      <c r="J176" s="178">
        <f>ROUND(I176*H176,2)</f>
        <v>0</v>
      </c>
      <c r="K176" s="174" t="s">
        <v>146</v>
      </c>
      <c r="L176" s="179"/>
      <c r="M176" s="180" t="s">
        <v>1</v>
      </c>
      <c r="N176" s="181" t="s">
        <v>42</v>
      </c>
      <c r="P176" s="141">
        <f>O176*H176</f>
        <v>0</v>
      </c>
      <c r="Q176" s="141">
        <v>1E-3</v>
      </c>
      <c r="R176" s="141">
        <f>Q176*H176</f>
        <v>0.22800000000000001</v>
      </c>
      <c r="S176" s="141">
        <v>0</v>
      </c>
      <c r="T176" s="142">
        <f>S176*H176</f>
        <v>0</v>
      </c>
      <c r="AR176" s="143" t="s">
        <v>1705</v>
      </c>
      <c r="AT176" s="143" t="s">
        <v>420</v>
      </c>
      <c r="AU176" s="143" t="s">
        <v>87</v>
      </c>
      <c r="AY176" s="17" t="s">
        <v>136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85</v>
      </c>
      <c r="BK176" s="144">
        <f>ROUND(I176*H176,2)</f>
        <v>0</v>
      </c>
      <c r="BL176" s="17" t="s">
        <v>687</v>
      </c>
      <c r="BM176" s="143" t="s">
        <v>469</v>
      </c>
    </row>
    <row r="177" spans="2:65" s="1" customFormat="1">
      <c r="B177" s="32"/>
      <c r="D177" s="145" t="s">
        <v>149</v>
      </c>
      <c r="F177" s="146" t="s">
        <v>1730</v>
      </c>
      <c r="I177" s="147"/>
      <c r="L177" s="32"/>
      <c r="M177" s="148"/>
      <c r="T177" s="56"/>
      <c r="AT177" s="17" t="s">
        <v>149</v>
      </c>
      <c r="AU177" s="17" t="s">
        <v>87</v>
      </c>
    </row>
    <row r="178" spans="2:65" s="13" customFormat="1">
      <c r="B178" s="155"/>
      <c r="D178" s="145" t="s">
        <v>150</v>
      </c>
      <c r="E178" s="156" t="s">
        <v>1</v>
      </c>
      <c r="F178" s="157" t="s">
        <v>1731</v>
      </c>
      <c r="H178" s="158">
        <v>228</v>
      </c>
      <c r="I178" s="159"/>
      <c r="L178" s="155"/>
      <c r="M178" s="160"/>
      <c r="T178" s="161"/>
      <c r="AT178" s="156" t="s">
        <v>150</v>
      </c>
      <c r="AU178" s="156" t="s">
        <v>87</v>
      </c>
      <c r="AV178" s="13" t="s">
        <v>87</v>
      </c>
      <c r="AW178" s="13" t="s">
        <v>33</v>
      </c>
      <c r="AX178" s="13" t="s">
        <v>85</v>
      </c>
      <c r="AY178" s="156" t="s">
        <v>136</v>
      </c>
    </row>
    <row r="179" spans="2:65" s="1" customFormat="1" ht="16.5" customHeight="1">
      <c r="B179" s="32"/>
      <c r="C179" s="132" t="s">
        <v>339</v>
      </c>
      <c r="D179" s="132" t="s">
        <v>142</v>
      </c>
      <c r="E179" s="133" t="s">
        <v>1732</v>
      </c>
      <c r="F179" s="134" t="s">
        <v>1733</v>
      </c>
      <c r="G179" s="135" t="s">
        <v>604</v>
      </c>
      <c r="H179" s="136">
        <v>14</v>
      </c>
      <c r="I179" s="137"/>
      <c r="J179" s="138">
        <f>ROUND(I179*H179,2)</f>
        <v>0</v>
      </c>
      <c r="K179" s="134" t="s">
        <v>146</v>
      </c>
      <c r="L179" s="32"/>
      <c r="M179" s="139" t="s">
        <v>1</v>
      </c>
      <c r="N179" s="140" t="s">
        <v>42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687</v>
      </c>
      <c r="AT179" s="143" t="s">
        <v>142</v>
      </c>
      <c r="AU179" s="143" t="s">
        <v>87</v>
      </c>
      <c r="AY179" s="17" t="s">
        <v>136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85</v>
      </c>
      <c r="BK179" s="144">
        <f>ROUND(I179*H179,2)</f>
        <v>0</v>
      </c>
      <c r="BL179" s="17" t="s">
        <v>687</v>
      </c>
      <c r="BM179" s="143" t="s">
        <v>481</v>
      </c>
    </row>
    <row r="180" spans="2:65" s="1" customFormat="1">
      <c r="B180" s="32"/>
      <c r="D180" s="145" t="s">
        <v>149</v>
      </c>
      <c r="F180" s="146" t="s">
        <v>1734</v>
      </c>
      <c r="I180" s="147"/>
      <c r="L180" s="32"/>
      <c r="M180" s="148"/>
      <c r="T180" s="56"/>
      <c r="AT180" s="17" t="s">
        <v>149</v>
      </c>
      <c r="AU180" s="17" t="s">
        <v>87</v>
      </c>
    </row>
    <row r="181" spans="2:65" s="13" customFormat="1">
      <c r="B181" s="155"/>
      <c r="D181" s="145" t="s">
        <v>150</v>
      </c>
      <c r="E181" s="156" t="s">
        <v>1</v>
      </c>
      <c r="F181" s="157" t="s">
        <v>1735</v>
      </c>
      <c r="H181" s="158">
        <v>14</v>
      </c>
      <c r="I181" s="159"/>
      <c r="L181" s="155"/>
      <c r="M181" s="160"/>
      <c r="T181" s="161"/>
      <c r="AT181" s="156" t="s">
        <v>150</v>
      </c>
      <c r="AU181" s="156" t="s">
        <v>87</v>
      </c>
      <c r="AV181" s="13" t="s">
        <v>87</v>
      </c>
      <c r="AW181" s="13" t="s">
        <v>33</v>
      </c>
      <c r="AX181" s="13" t="s">
        <v>85</v>
      </c>
      <c r="AY181" s="156" t="s">
        <v>136</v>
      </c>
    </row>
    <row r="182" spans="2:65" s="1" customFormat="1" ht="16.5" customHeight="1">
      <c r="B182" s="32"/>
      <c r="C182" s="172" t="s">
        <v>346</v>
      </c>
      <c r="D182" s="172" t="s">
        <v>420</v>
      </c>
      <c r="E182" s="173" t="s">
        <v>1736</v>
      </c>
      <c r="F182" s="174" t="s">
        <v>1737</v>
      </c>
      <c r="G182" s="175" t="s">
        <v>604</v>
      </c>
      <c r="H182" s="176">
        <v>14</v>
      </c>
      <c r="I182" s="177"/>
      <c r="J182" s="178">
        <f>ROUND(I182*H182,2)</f>
        <v>0</v>
      </c>
      <c r="K182" s="174" t="s">
        <v>146</v>
      </c>
      <c r="L182" s="179"/>
      <c r="M182" s="180" t="s">
        <v>1</v>
      </c>
      <c r="N182" s="181" t="s">
        <v>42</v>
      </c>
      <c r="P182" s="141">
        <f>O182*H182</f>
        <v>0</v>
      </c>
      <c r="Q182" s="141">
        <v>6.9999999999999999E-4</v>
      </c>
      <c r="R182" s="141">
        <f>Q182*H182</f>
        <v>9.7999999999999997E-3</v>
      </c>
      <c r="S182" s="141">
        <v>0</v>
      </c>
      <c r="T182" s="142">
        <f>S182*H182</f>
        <v>0</v>
      </c>
      <c r="AR182" s="143" t="s">
        <v>1705</v>
      </c>
      <c r="AT182" s="143" t="s">
        <v>420</v>
      </c>
      <c r="AU182" s="143" t="s">
        <v>87</v>
      </c>
      <c r="AY182" s="17" t="s">
        <v>136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85</v>
      </c>
      <c r="BK182" s="144">
        <f>ROUND(I182*H182,2)</f>
        <v>0</v>
      </c>
      <c r="BL182" s="17" t="s">
        <v>687</v>
      </c>
      <c r="BM182" s="143" t="s">
        <v>494</v>
      </c>
    </row>
    <row r="183" spans="2:65" s="1" customFormat="1">
      <c r="B183" s="32"/>
      <c r="D183" s="145" t="s">
        <v>149</v>
      </c>
      <c r="F183" s="146" t="s">
        <v>1737</v>
      </c>
      <c r="I183" s="147"/>
      <c r="L183" s="32"/>
      <c r="M183" s="148"/>
      <c r="T183" s="56"/>
      <c r="AT183" s="17" t="s">
        <v>149</v>
      </c>
      <c r="AU183" s="17" t="s">
        <v>87</v>
      </c>
    </row>
    <row r="184" spans="2:65" s="13" customFormat="1">
      <c r="B184" s="155"/>
      <c r="D184" s="145" t="s">
        <v>150</v>
      </c>
      <c r="E184" s="156" t="s">
        <v>1</v>
      </c>
      <c r="F184" s="157" t="s">
        <v>1738</v>
      </c>
      <c r="H184" s="158">
        <v>14</v>
      </c>
      <c r="I184" s="159"/>
      <c r="L184" s="155"/>
      <c r="M184" s="160"/>
      <c r="T184" s="161"/>
      <c r="AT184" s="156" t="s">
        <v>150</v>
      </c>
      <c r="AU184" s="156" t="s">
        <v>87</v>
      </c>
      <c r="AV184" s="13" t="s">
        <v>87</v>
      </c>
      <c r="AW184" s="13" t="s">
        <v>33</v>
      </c>
      <c r="AX184" s="13" t="s">
        <v>85</v>
      </c>
      <c r="AY184" s="156" t="s">
        <v>136</v>
      </c>
    </row>
    <row r="185" spans="2:65" s="1" customFormat="1" ht="24.15" customHeight="1">
      <c r="B185" s="32"/>
      <c r="C185" s="132" t="s">
        <v>353</v>
      </c>
      <c r="D185" s="132" t="s">
        <v>142</v>
      </c>
      <c r="E185" s="133" t="s">
        <v>1739</v>
      </c>
      <c r="F185" s="134" t="s">
        <v>1740</v>
      </c>
      <c r="G185" s="135" t="s">
        <v>285</v>
      </c>
      <c r="H185" s="136">
        <v>30</v>
      </c>
      <c r="I185" s="137"/>
      <c r="J185" s="138">
        <f>ROUND(I185*H185,2)</f>
        <v>0</v>
      </c>
      <c r="K185" s="134" t="s">
        <v>146</v>
      </c>
      <c r="L185" s="32"/>
      <c r="M185" s="139" t="s">
        <v>1</v>
      </c>
      <c r="N185" s="140" t="s">
        <v>42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687</v>
      </c>
      <c r="AT185" s="143" t="s">
        <v>142</v>
      </c>
      <c r="AU185" s="143" t="s">
        <v>87</v>
      </c>
      <c r="AY185" s="17" t="s">
        <v>136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85</v>
      </c>
      <c r="BK185" s="144">
        <f>ROUND(I185*H185,2)</f>
        <v>0</v>
      </c>
      <c r="BL185" s="17" t="s">
        <v>687</v>
      </c>
      <c r="BM185" s="143" t="s">
        <v>509</v>
      </c>
    </row>
    <row r="186" spans="2:65" s="1" customFormat="1" ht="19.2">
      <c r="B186" s="32"/>
      <c r="D186" s="145" t="s">
        <v>149</v>
      </c>
      <c r="F186" s="146" t="s">
        <v>1741</v>
      </c>
      <c r="I186" s="147"/>
      <c r="L186" s="32"/>
      <c r="M186" s="148"/>
      <c r="T186" s="56"/>
      <c r="AT186" s="17" t="s">
        <v>149</v>
      </c>
      <c r="AU186" s="17" t="s">
        <v>87</v>
      </c>
    </row>
    <row r="187" spans="2:65" s="13" customFormat="1">
      <c r="B187" s="155"/>
      <c r="D187" s="145" t="s">
        <v>150</v>
      </c>
      <c r="E187" s="156" t="s">
        <v>1</v>
      </c>
      <c r="F187" s="157" t="s">
        <v>1742</v>
      </c>
      <c r="H187" s="158">
        <v>30</v>
      </c>
      <c r="I187" s="159"/>
      <c r="L187" s="155"/>
      <c r="M187" s="160"/>
      <c r="T187" s="161"/>
      <c r="AT187" s="156" t="s">
        <v>150</v>
      </c>
      <c r="AU187" s="156" t="s">
        <v>87</v>
      </c>
      <c r="AV187" s="13" t="s">
        <v>87</v>
      </c>
      <c r="AW187" s="13" t="s">
        <v>33</v>
      </c>
      <c r="AX187" s="13" t="s">
        <v>85</v>
      </c>
      <c r="AY187" s="156" t="s">
        <v>136</v>
      </c>
    </row>
    <row r="188" spans="2:65" s="1" customFormat="1" ht="16.5" customHeight="1">
      <c r="B188" s="32"/>
      <c r="C188" s="172" t="s">
        <v>359</v>
      </c>
      <c r="D188" s="172" t="s">
        <v>420</v>
      </c>
      <c r="E188" s="173" t="s">
        <v>1743</v>
      </c>
      <c r="F188" s="174" t="s">
        <v>1744</v>
      </c>
      <c r="G188" s="175" t="s">
        <v>285</v>
      </c>
      <c r="H188" s="176">
        <v>30</v>
      </c>
      <c r="I188" s="177"/>
      <c r="J188" s="178">
        <f>ROUND(I188*H188,2)</f>
        <v>0</v>
      </c>
      <c r="K188" s="174" t="s">
        <v>146</v>
      </c>
      <c r="L188" s="179"/>
      <c r="M188" s="180" t="s">
        <v>1</v>
      </c>
      <c r="N188" s="181" t="s">
        <v>42</v>
      </c>
      <c r="P188" s="141">
        <f>O188*H188</f>
        <v>0</v>
      </c>
      <c r="Q188" s="141">
        <v>1.2E-4</v>
      </c>
      <c r="R188" s="141">
        <f>Q188*H188</f>
        <v>3.5999999999999999E-3</v>
      </c>
      <c r="S188" s="141">
        <v>0</v>
      </c>
      <c r="T188" s="142">
        <f>S188*H188</f>
        <v>0</v>
      </c>
      <c r="AR188" s="143" t="s">
        <v>1705</v>
      </c>
      <c r="AT188" s="143" t="s">
        <v>420</v>
      </c>
      <c r="AU188" s="143" t="s">
        <v>87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85</v>
      </c>
      <c r="BK188" s="144">
        <f>ROUND(I188*H188,2)</f>
        <v>0</v>
      </c>
      <c r="BL188" s="17" t="s">
        <v>687</v>
      </c>
      <c r="BM188" s="143" t="s">
        <v>526</v>
      </c>
    </row>
    <row r="189" spans="2:65" s="1" customFormat="1">
      <c r="B189" s="32"/>
      <c r="D189" s="145" t="s">
        <v>149</v>
      </c>
      <c r="F189" s="146" t="s">
        <v>1744</v>
      </c>
      <c r="I189" s="147"/>
      <c r="L189" s="32"/>
      <c r="M189" s="148"/>
      <c r="T189" s="56"/>
      <c r="AT189" s="17" t="s">
        <v>149</v>
      </c>
      <c r="AU189" s="17" t="s">
        <v>87</v>
      </c>
    </row>
    <row r="190" spans="2:65" s="13" customFormat="1">
      <c r="B190" s="155"/>
      <c r="D190" s="145" t="s">
        <v>150</v>
      </c>
      <c r="E190" s="156" t="s">
        <v>1</v>
      </c>
      <c r="F190" s="157" t="s">
        <v>1745</v>
      </c>
      <c r="H190" s="158">
        <v>30</v>
      </c>
      <c r="I190" s="159"/>
      <c r="L190" s="155"/>
      <c r="M190" s="160"/>
      <c r="T190" s="161"/>
      <c r="AT190" s="156" t="s">
        <v>150</v>
      </c>
      <c r="AU190" s="156" t="s">
        <v>87</v>
      </c>
      <c r="AV190" s="13" t="s">
        <v>87</v>
      </c>
      <c r="AW190" s="13" t="s">
        <v>33</v>
      </c>
      <c r="AX190" s="13" t="s">
        <v>85</v>
      </c>
      <c r="AY190" s="156" t="s">
        <v>136</v>
      </c>
    </row>
    <row r="191" spans="2:65" s="1" customFormat="1" ht="24.15" customHeight="1">
      <c r="B191" s="32"/>
      <c r="C191" s="132" t="s">
        <v>368</v>
      </c>
      <c r="D191" s="132" t="s">
        <v>142</v>
      </c>
      <c r="E191" s="133" t="s">
        <v>1746</v>
      </c>
      <c r="F191" s="134" t="s">
        <v>1747</v>
      </c>
      <c r="G191" s="135" t="s">
        <v>285</v>
      </c>
      <c r="H191" s="136">
        <v>235</v>
      </c>
      <c r="I191" s="137"/>
      <c r="J191" s="138">
        <f>ROUND(I191*H191,2)</f>
        <v>0</v>
      </c>
      <c r="K191" s="134" t="s">
        <v>146</v>
      </c>
      <c r="L191" s="32"/>
      <c r="M191" s="139" t="s">
        <v>1</v>
      </c>
      <c r="N191" s="140" t="s">
        <v>42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687</v>
      </c>
      <c r="AT191" s="143" t="s">
        <v>142</v>
      </c>
      <c r="AU191" s="143" t="s">
        <v>87</v>
      </c>
      <c r="AY191" s="17" t="s">
        <v>136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85</v>
      </c>
      <c r="BK191" s="144">
        <f>ROUND(I191*H191,2)</f>
        <v>0</v>
      </c>
      <c r="BL191" s="17" t="s">
        <v>687</v>
      </c>
      <c r="BM191" s="143" t="s">
        <v>539</v>
      </c>
    </row>
    <row r="192" spans="2:65" s="1" customFormat="1" ht="19.2">
      <c r="B192" s="32"/>
      <c r="D192" s="145" t="s">
        <v>149</v>
      </c>
      <c r="F192" s="146" t="s">
        <v>1748</v>
      </c>
      <c r="I192" s="147"/>
      <c r="L192" s="32"/>
      <c r="M192" s="148"/>
      <c r="T192" s="56"/>
      <c r="AT192" s="17" t="s">
        <v>149</v>
      </c>
      <c r="AU192" s="17" t="s">
        <v>87</v>
      </c>
    </row>
    <row r="193" spans="2:65" s="13" customFormat="1">
      <c r="B193" s="155"/>
      <c r="D193" s="145" t="s">
        <v>150</v>
      </c>
      <c r="E193" s="156" t="s">
        <v>1</v>
      </c>
      <c r="F193" s="157" t="s">
        <v>1749</v>
      </c>
      <c r="H193" s="158">
        <v>235</v>
      </c>
      <c r="I193" s="159"/>
      <c r="L193" s="155"/>
      <c r="M193" s="160"/>
      <c r="T193" s="161"/>
      <c r="AT193" s="156" t="s">
        <v>150</v>
      </c>
      <c r="AU193" s="156" t="s">
        <v>87</v>
      </c>
      <c r="AV193" s="13" t="s">
        <v>87</v>
      </c>
      <c r="AW193" s="13" t="s">
        <v>33</v>
      </c>
      <c r="AX193" s="13" t="s">
        <v>85</v>
      </c>
      <c r="AY193" s="156" t="s">
        <v>136</v>
      </c>
    </row>
    <row r="194" spans="2:65" s="1" customFormat="1" ht="16.5" customHeight="1">
      <c r="B194" s="32"/>
      <c r="C194" s="172" t="s">
        <v>7</v>
      </c>
      <c r="D194" s="172" t="s">
        <v>420</v>
      </c>
      <c r="E194" s="173" t="s">
        <v>1750</v>
      </c>
      <c r="F194" s="174" t="s">
        <v>1751</v>
      </c>
      <c r="G194" s="175" t="s">
        <v>285</v>
      </c>
      <c r="H194" s="176">
        <v>235</v>
      </c>
      <c r="I194" s="177"/>
      <c r="J194" s="178">
        <f>ROUND(I194*H194,2)</f>
        <v>0</v>
      </c>
      <c r="K194" s="174" t="s">
        <v>146</v>
      </c>
      <c r="L194" s="179"/>
      <c r="M194" s="180" t="s">
        <v>1</v>
      </c>
      <c r="N194" s="181" t="s">
        <v>42</v>
      </c>
      <c r="P194" s="141">
        <f>O194*H194</f>
        <v>0</v>
      </c>
      <c r="Q194" s="141">
        <v>6.4000000000000005E-4</v>
      </c>
      <c r="R194" s="141">
        <f>Q194*H194</f>
        <v>0.15040000000000001</v>
      </c>
      <c r="S194" s="141">
        <v>0</v>
      </c>
      <c r="T194" s="142">
        <f>S194*H194</f>
        <v>0</v>
      </c>
      <c r="AR194" s="143" t="s">
        <v>1705</v>
      </c>
      <c r="AT194" s="143" t="s">
        <v>420</v>
      </c>
      <c r="AU194" s="143" t="s">
        <v>87</v>
      </c>
      <c r="AY194" s="17" t="s">
        <v>136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85</v>
      </c>
      <c r="BK194" s="144">
        <f>ROUND(I194*H194,2)</f>
        <v>0</v>
      </c>
      <c r="BL194" s="17" t="s">
        <v>687</v>
      </c>
      <c r="BM194" s="143" t="s">
        <v>553</v>
      </c>
    </row>
    <row r="195" spans="2:65" s="1" customFormat="1">
      <c r="B195" s="32"/>
      <c r="D195" s="145" t="s">
        <v>149</v>
      </c>
      <c r="F195" s="146" t="s">
        <v>1751</v>
      </c>
      <c r="I195" s="147"/>
      <c r="L195" s="32"/>
      <c r="M195" s="148"/>
      <c r="T195" s="56"/>
      <c r="AT195" s="17" t="s">
        <v>149</v>
      </c>
      <c r="AU195" s="17" t="s">
        <v>87</v>
      </c>
    </row>
    <row r="196" spans="2:65" s="13" customFormat="1">
      <c r="B196" s="155"/>
      <c r="D196" s="145" t="s">
        <v>150</v>
      </c>
      <c r="E196" s="156" t="s">
        <v>1</v>
      </c>
      <c r="F196" s="157" t="s">
        <v>1752</v>
      </c>
      <c r="H196" s="158">
        <v>235</v>
      </c>
      <c r="I196" s="159"/>
      <c r="L196" s="155"/>
      <c r="M196" s="160"/>
      <c r="T196" s="161"/>
      <c r="AT196" s="156" t="s">
        <v>150</v>
      </c>
      <c r="AU196" s="156" t="s">
        <v>87</v>
      </c>
      <c r="AV196" s="13" t="s">
        <v>87</v>
      </c>
      <c r="AW196" s="13" t="s">
        <v>33</v>
      </c>
      <c r="AX196" s="13" t="s">
        <v>85</v>
      </c>
      <c r="AY196" s="156" t="s">
        <v>136</v>
      </c>
    </row>
    <row r="197" spans="2:65" s="1" customFormat="1" ht="21.75" customHeight="1">
      <c r="B197" s="32"/>
      <c r="C197" s="132" t="s">
        <v>380</v>
      </c>
      <c r="D197" s="132" t="s">
        <v>142</v>
      </c>
      <c r="E197" s="133" t="s">
        <v>1753</v>
      </c>
      <c r="F197" s="134" t="s">
        <v>1754</v>
      </c>
      <c r="G197" s="135" t="s">
        <v>604</v>
      </c>
      <c r="H197" s="136">
        <v>14</v>
      </c>
      <c r="I197" s="137"/>
      <c r="J197" s="138">
        <f>ROUND(I197*H197,2)</f>
        <v>0</v>
      </c>
      <c r="K197" s="134" t="s">
        <v>146</v>
      </c>
      <c r="L197" s="32"/>
      <c r="M197" s="139" t="s">
        <v>1</v>
      </c>
      <c r="N197" s="140" t="s">
        <v>42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687</v>
      </c>
      <c r="AT197" s="143" t="s">
        <v>142</v>
      </c>
      <c r="AU197" s="143" t="s">
        <v>87</v>
      </c>
      <c r="AY197" s="17" t="s">
        <v>136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85</v>
      </c>
      <c r="BK197" s="144">
        <f>ROUND(I197*H197,2)</f>
        <v>0</v>
      </c>
      <c r="BL197" s="17" t="s">
        <v>687</v>
      </c>
      <c r="BM197" s="143" t="s">
        <v>567</v>
      </c>
    </row>
    <row r="198" spans="2:65" s="1" customFormat="1">
      <c r="B198" s="32"/>
      <c r="D198" s="145" t="s">
        <v>149</v>
      </c>
      <c r="F198" s="146" t="s">
        <v>1755</v>
      </c>
      <c r="I198" s="147"/>
      <c r="L198" s="32"/>
      <c r="M198" s="148"/>
      <c r="T198" s="56"/>
      <c r="AT198" s="17" t="s">
        <v>149</v>
      </c>
      <c r="AU198" s="17" t="s">
        <v>87</v>
      </c>
    </row>
    <row r="199" spans="2:65" s="13" customFormat="1">
      <c r="B199" s="155"/>
      <c r="D199" s="145" t="s">
        <v>150</v>
      </c>
      <c r="E199" s="156" t="s">
        <v>1</v>
      </c>
      <c r="F199" s="157" t="s">
        <v>1756</v>
      </c>
      <c r="H199" s="158">
        <v>14</v>
      </c>
      <c r="I199" s="159"/>
      <c r="L199" s="155"/>
      <c r="M199" s="160"/>
      <c r="T199" s="161"/>
      <c r="AT199" s="156" t="s">
        <v>150</v>
      </c>
      <c r="AU199" s="156" t="s">
        <v>87</v>
      </c>
      <c r="AV199" s="13" t="s">
        <v>87</v>
      </c>
      <c r="AW199" s="13" t="s">
        <v>33</v>
      </c>
      <c r="AX199" s="13" t="s">
        <v>85</v>
      </c>
      <c r="AY199" s="156" t="s">
        <v>136</v>
      </c>
    </row>
    <row r="200" spans="2:65" s="1" customFormat="1" ht="16.5" customHeight="1">
      <c r="B200" s="32"/>
      <c r="C200" s="132" t="s">
        <v>392</v>
      </c>
      <c r="D200" s="132" t="s">
        <v>142</v>
      </c>
      <c r="E200" s="133" t="s">
        <v>1757</v>
      </c>
      <c r="F200" s="134" t="s">
        <v>1758</v>
      </c>
      <c r="G200" s="135" t="s">
        <v>285</v>
      </c>
      <c r="H200" s="136">
        <v>211</v>
      </c>
      <c r="I200" s="137"/>
      <c r="J200" s="138">
        <f>ROUND(I200*H200,2)</f>
        <v>0</v>
      </c>
      <c r="K200" s="134" t="s">
        <v>146</v>
      </c>
      <c r="L200" s="32"/>
      <c r="M200" s="139" t="s">
        <v>1</v>
      </c>
      <c r="N200" s="140" t="s">
        <v>42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687</v>
      </c>
      <c r="AT200" s="143" t="s">
        <v>142</v>
      </c>
      <c r="AU200" s="143" t="s">
        <v>87</v>
      </c>
      <c r="AY200" s="17" t="s">
        <v>136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85</v>
      </c>
      <c r="BK200" s="144">
        <f>ROUND(I200*H200,2)</f>
        <v>0</v>
      </c>
      <c r="BL200" s="17" t="s">
        <v>687</v>
      </c>
      <c r="BM200" s="143" t="s">
        <v>580</v>
      </c>
    </row>
    <row r="201" spans="2:65" s="1" customFormat="1" ht="19.2">
      <c r="B201" s="32"/>
      <c r="D201" s="145" t="s">
        <v>149</v>
      </c>
      <c r="F201" s="146" t="s">
        <v>1759</v>
      </c>
      <c r="I201" s="147"/>
      <c r="L201" s="32"/>
      <c r="M201" s="148"/>
      <c r="T201" s="56"/>
      <c r="AT201" s="17" t="s">
        <v>149</v>
      </c>
      <c r="AU201" s="17" t="s">
        <v>87</v>
      </c>
    </row>
    <row r="202" spans="2:65" s="13" customFormat="1">
      <c r="B202" s="155"/>
      <c r="D202" s="145" t="s">
        <v>150</v>
      </c>
      <c r="E202" s="156" t="s">
        <v>1</v>
      </c>
      <c r="F202" s="157" t="s">
        <v>1760</v>
      </c>
      <c r="H202" s="158">
        <v>211</v>
      </c>
      <c r="I202" s="159"/>
      <c r="L202" s="155"/>
      <c r="M202" s="160"/>
      <c r="T202" s="161"/>
      <c r="AT202" s="156" t="s">
        <v>150</v>
      </c>
      <c r="AU202" s="156" t="s">
        <v>87</v>
      </c>
      <c r="AV202" s="13" t="s">
        <v>87</v>
      </c>
      <c r="AW202" s="13" t="s">
        <v>33</v>
      </c>
      <c r="AX202" s="13" t="s">
        <v>85</v>
      </c>
      <c r="AY202" s="156" t="s">
        <v>136</v>
      </c>
    </row>
    <row r="203" spans="2:65" s="1" customFormat="1" ht="16.5" customHeight="1">
      <c r="B203" s="32"/>
      <c r="C203" s="132" t="s">
        <v>398</v>
      </c>
      <c r="D203" s="132" t="s">
        <v>142</v>
      </c>
      <c r="E203" s="133" t="s">
        <v>1761</v>
      </c>
      <c r="F203" s="134" t="s">
        <v>1762</v>
      </c>
      <c r="G203" s="135" t="s">
        <v>604</v>
      </c>
      <c r="H203" s="136">
        <v>1</v>
      </c>
      <c r="I203" s="137"/>
      <c r="J203" s="138">
        <f>ROUND(I203*H203,2)</f>
        <v>0</v>
      </c>
      <c r="K203" s="134" t="s">
        <v>1</v>
      </c>
      <c r="L203" s="32"/>
      <c r="M203" s="139" t="s">
        <v>1</v>
      </c>
      <c r="N203" s="140" t="s">
        <v>42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687</v>
      </c>
      <c r="AT203" s="143" t="s">
        <v>142</v>
      </c>
      <c r="AU203" s="143" t="s">
        <v>87</v>
      </c>
      <c r="AY203" s="17" t="s">
        <v>136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85</v>
      </c>
      <c r="BK203" s="144">
        <f>ROUND(I203*H203,2)</f>
        <v>0</v>
      </c>
      <c r="BL203" s="17" t="s">
        <v>687</v>
      </c>
      <c r="BM203" s="143" t="s">
        <v>594</v>
      </c>
    </row>
    <row r="204" spans="2:65" s="1" customFormat="1">
      <c r="B204" s="32"/>
      <c r="D204" s="145" t="s">
        <v>149</v>
      </c>
      <c r="F204" s="146" t="s">
        <v>1762</v>
      </c>
      <c r="I204" s="147"/>
      <c r="L204" s="32"/>
      <c r="M204" s="148"/>
      <c r="T204" s="56"/>
      <c r="AT204" s="17" t="s">
        <v>149</v>
      </c>
      <c r="AU204" s="17" t="s">
        <v>87</v>
      </c>
    </row>
    <row r="205" spans="2:65" s="13" customFormat="1">
      <c r="B205" s="155"/>
      <c r="D205" s="145" t="s">
        <v>150</v>
      </c>
      <c r="E205" s="156" t="s">
        <v>1</v>
      </c>
      <c r="F205" s="157" t="s">
        <v>1763</v>
      </c>
      <c r="H205" s="158">
        <v>1</v>
      </c>
      <c r="I205" s="159"/>
      <c r="L205" s="155"/>
      <c r="M205" s="160"/>
      <c r="T205" s="161"/>
      <c r="AT205" s="156" t="s">
        <v>150</v>
      </c>
      <c r="AU205" s="156" t="s">
        <v>87</v>
      </c>
      <c r="AV205" s="13" t="s">
        <v>87</v>
      </c>
      <c r="AW205" s="13" t="s">
        <v>33</v>
      </c>
      <c r="AX205" s="13" t="s">
        <v>85</v>
      </c>
      <c r="AY205" s="156" t="s">
        <v>136</v>
      </c>
    </row>
    <row r="206" spans="2:65" s="12" customFormat="1">
      <c r="B206" s="149"/>
      <c r="D206" s="145" t="s">
        <v>150</v>
      </c>
      <c r="E206" s="150" t="s">
        <v>1</v>
      </c>
      <c r="F206" s="151" t="s">
        <v>1764</v>
      </c>
      <c r="H206" s="150" t="s">
        <v>1</v>
      </c>
      <c r="I206" s="152"/>
      <c r="L206" s="149"/>
      <c r="M206" s="153"/>
      <c r="T206" s="154"/>
      <c r="AT206" s="150" t="s">
        <v>150</v>
      </c>
      <c r="AU206" s="150" t="s">
        <v>87</v>
      </c>
      <c r="AV206" s="12" t="s">
        <v>85</v>
      </c>
      <c r="AW206" s="12" t="s">
        <v>33</v>
      </c>
      <c r="AX206" s="12" t="s">
        <v>77</v>
      </c>
      <c r="AY206" s="150" t="s">
        <v>136</v>
      </c>
    </row>
    <row r="207" spans="2:65" s="1" customFormat="1" ht="16.5" customHeight="1">
      <c r="B207" s="32"/>
      <c r="C207" s="132" t="s">
        <v>405</v>
      </c>
      <c r="D207" s="132" t="s">
        <v>142</v>
      </c>
      <c r="E207" s="133" t="s">
        <v>1765</v>
      </c>
      <c r="F207" s="134" t="s">
        <v>1766</v>
      </c>
      <c r="G207" s="135" t="s">
        <v>604</v>
      </c>
      <c r="H207" s="136">
        <v>1</v>
      </c>
      <c r="I207" s="137"/>
      <c r="J207" s="138">
        <f>ROUND(I207*H207,2)</f>
        <v>0</v>
      </c>
      <c r="K207" s="134" t="s">
        <v>1</v>
      </c>
      <c r="L207" s="32"/>
      <c r="M207" s="139" t="s">
        <v>1</v>
      </c>
      <c r="N207" s="140" t="s">
        <v>42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687</v>
      </c>
      <c r="AT207" s="143" t="s">
        <v>142</v>
      </c>
      <c r="AU207" s="143" t="s">
        <v>87</v>
      </c>
      <c r="AY207" s="17" t="s">
        <v>136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85</v>
      </c>
      <c r="BK207" s="144">
        <f>ROUND(I207*H207,2)</f>
        <v>0</v>
      </c>
      <c r="BL207" s="17" t="s">
        <v>687</v>
      </c>
      <c r="BM207" s="143" t="s">
        <v>609</v>
      </c>
    </row>
    <row r="208" spans="2:65" s="1" customFormat="1">
      <c r="B208" s="32"/>
      <c r="D208" s="145" t="s">
        <v>149</v>
      </c>
      <c r="F208" s="146" t="s">
        <v>1766</v>
      </c>
      <c r="I208" s="147"/>
      <c r="L208" s="32"/>
      <c r="M208" s="148"/>
      <c r="T208" s="56"/>
      <c r="AT208" s="17" t="s">
        <v>149</v>
      </c>
      <c r="AU208" s="17" t="s">
        <v>87</v>
      </c>
    </row>
    <row r="209" spans="2:65" s="13" customFormat="1">
      <c r="B209" s="155"/>
      <c r="D209" s="145" t="s">
        <v>150</v>
      </c>
      <c r="E209" s="156" t="s">
        <v>1</v>
      </c>
      <c r="F209" s="157" t="s">
        <v>1763</v>
      </c>
      <c r="H209" s="158">
        <v>1</v>
      </c>
      <c r="I209" s="159"/>
      <c r="L209" s="155"/>
      <c r="M209" s="160"/>
      <c r="T209" s="161"/>
      <c r="AT209" s="156" t="s">
        <v>150</v>
      </c>
      <c r="AU209" s="156" t="s">
        <v>87</v>
      </c>
      <c r="AV209" s="13" t="s">
        <v>87</v>
      </c>
      <c r="AW209" s="13" t="s">
        <v>33</v>
      </c>
      <c r="AX209" s="13" t="s">
        <v>85</v>
      </c>
      <c r="AY209" s="156" t="s">
        <v>136</v>
      </c>
    </row>
    <row r="210" spans="2:65" s="12" customFormat="1">
      <c r="B210" s="149"/>
      <c r="D210" s="145" t="s">
        <v>150</v>
      </c>
      <c r="E210" s="150" t="s">
        <v>1</v>
      </c>
      <c r="F210" s="151" t="s">
        <v>1767</v>
      </c>
      <c r="H210" s="150" t="s">
        <v>1</v>
      </c>
      <c r="I210" s="152"/>
      <c r="L210" s="149"/>
      <c r="M210" s="153"/>
      <c r="T210" s="154"/>
      <c r="AT210" s="150" t="s">
        <v>150</v>
      </c>
      <c r="AU210" s="150" t="s">
        <v>87</v>
      </c>
      <c r="AV210" s="12" t="s">
        <v>85</v>
      </c>
      <c r="AW210" s="12" t="s">
        <v>33</v>
      </c>
      <c r="AX210" s="12" t="s">
        <v>77</v>
      </c>
      <c r="AY210" s="150" t="s">
        <v>136</v>
      </c>
    </row>
    <row r="211" spans="2:65" s="1" customFormat="1" ht="16.5" customHeight="1">
      <c r="B211" s="32"/>
      <c r="C211" s="172" t="s">
        <v>412</v>
      </c>
      <c r="D211" s="172" t="s">
        <v>420</v>
      </c>
      <c r="E211" s="173" t="s">
        <v>1768</v>
      </c>
      <c r="F211" s="174" t="s">
        <v>1769</v>
      </c>
      <c r="G211" s="175" t="s">
        <v>145</v>
      </c>
      <c r="H211" s="176">
        <v>1</v>
      </c>
      <c r="I211" s="177"/>
      <c r="J211" s="178">
        <f>ROUND(I211*H211,2)</f>
        <v>0</v>
      </c>
      <c r="K211" s="174" t="s">
        <v>1</v>
      </c>
      <c r="L211" s="179"/>
      <c r="M211" s="180" t="s">
        <v>1</v>
      </c>
      <c r="N211" s="181" t="s">
        <v>42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1705</v>
      </c>
      <c r="AT211" s="143" t="s">
        <v>420</v>
      </c>
      <c r="AU211" s="143" t="s">
        <v>87</v>
      </c>
      <c r="AY211" s="17" t="s">
        <v>136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85</v>
      </c>
      <c r="BK211" s="144">
        <f>ROUND(I211*H211,2)</f>
        <v>0</v>
      </c>
      <c r="BL211" s="17" t="s">
        <v>687</v>
      </c>
      <c r="BM211" s="143" t="s">
        <v>621</v>
      </c>
    </row>
    <row r="212" spans="2:65" s="1" customFormat="1">
      <c r="B212" s="32"/>
      <c r="D212" s="145" t="s">
        <v>149</v>
      </c>
      <c r="F212" s="146" t="s">
        <v>1769</v>
      </c>
      <c r="I212" s="147"/>
      <c r="L212" s="32"/>
      <c r="M212" s="148"/>
      <c r="T212" s="56"/>
      <c r="AT212" s="17" t="s">
        <v>149</v>
      </c>
      <c r="AU212" s="17" t="s">
        <v>87</v>
      </c>
    </row>
    <row r="213" spans="2:65" s="13" customFormat="1">
      <c r="B213" s="155"/>
      <c r="D213" s="145" t="s">
        <v>150</v>
      </c>
      <c r="E213" s="156" t="s">
        <v>1</v>
      </c>
      <c r="F213" s="157" t="s">
        <v>1763</v>
      </c>
      <c r="H213" s="158">
        <v>1</v>
      </c>
      <c r="I213" s="159"/>
      <c r="L213" s="155"/>
      <c r="M213" s="160"/>
      <c r="T213" s="161"/>
      <c r="AT213" s="156" t="s">
        <v>150</v>
      </c>
      <c r="AU213" s="156" t="s">
        <v>87</v>
      </c>
      <c r="AV213" s="13" t="s">
        <v>87</v>
      </c>
      <c r="AW213" s="13" t="s">
        <v>33</v>
      </c>
      <c r="AX213" s="13" t="s">
        <v>85</v>
      </c>
      <c r="AY213" s="156" t="s">
        <v>136</v>
      </c>
    </row>
    <row r="214" spans="2:65" s="1" customFormat="1" ht="21.75" customHeight="1">
      <c r="B214" s="32"/>
      <c r="C214" s="132" t="s">
        <v>419</v>
      </c>
      <c r="D214" s="132" t="s">
        <v>142</v>
      </c>
      <c r="E214" s="133" t="s">
        <v>1770</v>
      </c>
      <c r="F214" s="134" t="s">
        <v>1771</v>
      </c>
      <c r="G214" s="135" t="s">
        <v>604</v>
      </c>
      <c r="H214" s="136">
        <v>1</v>
      </c>
      <c r="I214" s="137"/>
      <c r="J214" s="138">
        <f>ROUND(I214*H214,2)</f>
        <v>0</v>
      </c>
      <c r="K214" s="134" t="s">
        <v>146</v>
      </c>
      <c r="L214" s="32"/>
      <c r="M214" s="139" t="s">
        <v>1</v>
      </c>
      <c r="N214" s="140" t="s">
        <v>42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687</v>
      </c>
      <c r="AT214" s="143" t="s">
        <v>142</v>
      </c>
      <c r="AU214" s="143" t="s">
        <v>87</v>
      </c>
      <c r="AY214" s="17" t="s">
        <v>136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85</v>
      </c>
      <c r="BK214" s="144">
        <f>ROUND(I214*H214,2)</f>
        <v>0</v>
      </c>
      <c r="BL214" s="17" t="s">
        <v>687</v>
      </c>
      <c r="BM214" s="143" t="s">
        <v>636</v>
      </c>
    </row>
    <row r="215" spans="2:65" s="1" customFormat="1" ht="19.2">
      <c r="B215" s="32"/>
      <c r="D215" s="145" t="s">
        <v>149</v>
      </c>
      <c r="F215" s="146" t="s">
        <v>1772</v>
      </c>
      <c r="I215" s="147"/>
      <c r="L215" s="32"/>
      <c r="M215" s="148"/>
      <c r="T215" s="56"/>
      <c r="AT215" s="17" t="s">
        <v>149</v>
      </c>
      <c r="AU215" s="17" t="s">
        <v>87</v>
      </c>
    </row>
    <row r="216" spans="2:65" s="13" customFormat="1">
      <c r="B216" s="155"/>
      <c r="D216" s="145" t="s">
        <v>150</v>
      </c>
      <c r="E216" s="156" t="s">
        <v>1</v>
      </c>
      <c r="F216" s="157" t="s">
        <v>1773</v>
      </c>
      <c r="H216" s="158">
        <v>1</v>
      </c>
      <c r="I216" s="159"/>
      <c r="L216" s="155"/>
      <c r="M216" s="160"/>
      <c r="T216" s="161"/>
      <c r="AT216" s="156" t="s">
        <v>150</v>
      </c>
      <c r="AU216" s="156" t="s">
        <v>87</v>
      </c>
      <c r="AV216" s="13" t="s">
        <v>87</v>
      </c>
      <c r="AW216" s="13" t="s">
        <v>33</v>
      </c>
      <c r="AX216" s="13" t="s">
        <v>85</v>
      </c>
      <c r="AY216" s="156" t="s">
        <v>136</v>
      </c>
    </row>
    <row r="217" spans="2:65" s="11" customFormat="1" ht="22.95" customHeight="1">
      <c r="B217" s="120"/>
      <c r="D217" s="121" t="s">
        <v>76</v>
      </c>
      <c r="E217" s="130" t="s">
        <v>1774</v>
      </c>
      <c r="F217" s="130" t="s">
        <v>1775</v>
      </c>
      <c r="I217" s="123"/>
      <c r="J217" s="131">
        <f>BK217</f>
        <v>0</v>
      </c>
      <c r="L217" s="120"/>
      <c r="M217" s="125"/>
      <c r="P217" s="126">
        <f>SUM(P218:P283)</f>
        <v>0</v>
      </c>
      <c r="R217" s="126">
        <f>SUM(R218:R283)</f>
        <v>3.5503978000000003</v>
      </c>
      <c r="T217" s="127">
        <f>SUM(T218:T283)</f>
        <v>0</v>
      </c>
      <c r="AR217" s="121" t="s">
        <v>159</v>
      </c>
      <c r="AT217" s="128" t="s">
        <v>76</v>
      </c>
      <c r="AU217" s="128" t="s">
        <v>85</v>
      </c>
      <c r="AY217" s="121" t="s">
        <v>136</v>
      </c>
      <c r="BK217" s="129">
        <f>SUM(BK218:BK283)</f>
        <v>0</v>
      </c>
    </row>
    <row r="218" spans="2:65" s="1" customFormat="1" ht="16.5" customHeight="1">
      <c r="B218" s="32"/>
      <c r="C218" s="132" t="s">
        <v>427</v>
      </c>
      <c r="D218" s="132" t="s">
        <v>142</v>
      </c>
      <c r="E218" s="133" t="s">
        <v>1776</v>
      </c>
      <c r="F218" s="134" t="s">
        <v>1777</v>
      </c>
      <c r="G218" s="135" t="s">
        <v>1778</v>
      </c>
      <c r="H218" s="136">
        <v>0.21099999999999999</v>
      </c>
      <c r="I218" s="137"/>
      <c r="J218" s="138">
        <f>ROUND(I218*H218,2)</f>
        <v>0</v>
      </c>
      <c r="K218" s="134" t="s">
        <v>146</v>
      </c>
      <c r="L218" s="32"/>
      <c r="M218" s="139" t="s">
        <v>1</v>
      </c>
      <c r="N218" s="140" t="s">
        <v>42</v>
      </c>
      <c r="P218" s="141">
        <f>O218*H218</f>
        <v>0</v>
      </c>
      <c r="Q218" s="141">
        <v>8.8000000000000005E-3</v>
      </c>
      <c r="R218" s="141">
        <f>Q218*H218</f>
        <v>1.8568E-3</v>
      </c>
      <c r="S218" s="141">
        <v>0</v>
      </c>
      <c r="T218" s="142">
        <f>S218*H218</f>
        <v>0</v>
      </c>
      <c r="AR218" s="143" t="s">
        <v>687</v>
      </c>
      <c r="AT218" s="143" t="s">
        <v>142</v>
      </c>
      <c r="AU218" s="143" t="s">
        <v>87</v>
      </c>
      <c r="AY218" s="17" t="s">
        <v>136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85</v>
      </c>
      <c r="BK218" s="144">
        <f>ROUND(I218*H218,2)</f>
        <v>0</v>
      </c>
      <c r="BL218" s="17" t="s">
        <v>687</v>
      </c>
      <c r="BM218" s="143" t="s">
        <v>649</v>
      </c>
    </row>
    <row r="219" spans="2:65" s="1" customFormat="1">
      <c r="B219" s="32"/>
      <c r="D219" s="145" t="s">
        <v>149</v>
      </c>
      <c r="F219" s="146" t="s">
        <v>1779</v>
      </c>
      <c r="I219" s="147"/>
      <c r="L219" s="32"/>
      <c r="M219" s="148"/>
      <c r="T219" s="56"/>
      <c r="AT219" s="17" t="s">
        <v>149</v>
      </c>
      <c r="AU219" s="17" t="s">
        <v>87</v>
      </c>
    </row>
    <row r="220" spans="2:65" s="13" customFormat="1">
      <c r="B220" s="155"/>
      <c r="D220" s="145" t="s">
        <v>150</v>
      </c>
      <c r="E220" s="156" t="s">
        <v>1</v>
      </c>
      <c r="F220" s="157" t="s">
        <v>1780</v>
      </c>
      <c r="H220" s="158">
        <v>0.21099999999999999</v>
      </c>
      <c r="I220" s="159"/>
      <c r="L220" s="155"/>
      <c r="M220" s="160"/>
      <c r="T220" s="161"/>
      <c r="AT220" s="156" t="s">
        <v>150</v>
      </c>
      <c r="AU220" s="156" t="s">
        <v>87</v>
      </c>
      <c r="AV220" s="13" t="s">
        <v>87</v>
      </c>
      <c r="AW220" s="13" t="s">
        <v>33</v>
      </c>
      <c r="AX220" s="13" t="s">
        <v>85</v>
      </c>
      <c r="AY220" s="156" t="s">
        <v>136</v>
      </c>
    </row>
    <row r="221" spans="2:65" s="1" customFormat="1" ht="16.5" customHeight="1">
      <c r="B221" s="32"/>
      <c r="C221" s="132" t="s">
        <v>444</v>
      </c>
      <c r="D221" s="132" t="s">
        <v>142</v>
      </c>
      <c r="E221" s="133" t="s">
        <v>1781</v>
      </c>
      <c r="F221" s="134" t="s">
        <v>1782</v>
      </c>
      <c r="G221" s="135" t="s">
        <v>309</v>
      </c>
      <c r="H221" s="136">
        <v>4.5</v>
      </c>
      <c r="I221" s="137"/>
      <c r="J221" s="138">
        <f>ROUND(I221*H221,2)</f>
        <v>0</v>
      </c>
      <c r="K221" s="134" t="s">
        <v>146</v>
      </c>
      <c r="L221" s="32"/>
      <c r="M221" s="139" t="s">
        <v>1</v>
      </c>
      <c r="N221" s="140" t="s">
        <v>42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687</v>
      </c>
      <c r="AT221" s="143" t="s">
        <v>142</v>
      </c>
      <c r="AU221" s="143" t="s">
        <v>87</v>
      </c>
      <c r="AY221" s="17" t="s">
        <v>136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85</v>
      </c>
      <c r="BK221" s="144">
        <f>ROUND(I221*H221,2)</f>
        <v>0</v>
      </c>
      <c r="BL221" s="17" t="s">
        <v>687</v>
      </c>
      <c r="BM221" s="143" t="s">
        <v>665</v>
      </c>
    </row>
    <row r="222" spans="2:65" s="1" customFormat="1" ht="19.2">
      <c r="B222" s="32"/>
      <c r="D222" s="145" t="s">
        <v>149</v>
      </c>
      <c r="F222" s="146" t="s">
        <v>1783</v>
      </c>
      <c r="I222" s="147"/>
      <c r="L222" s="32"/>
      <c r="M222" s="148"/>
      <c r="T222" s="56"/>
      <c r="AT222" s="17" t="s">
        <v>149</v>
      </c>
      <c r="AU222" s="17" t="s">
        <v>87</v>
      </c>
    </row>
    <row r="223" spans="2:65" s="13" customFormat="1">
      <c r="B223" s="155"/>
      <c r="D223" s="145" t="s">
        <v>150</v>
      </c>
      <c r="E223" s="156" t="s">
        <v>1</v>
      </c>
      <c r="F223" s="157" t="s">
        <v>1784</v>
      </c>
      <c r="H223" s="158">
        <v>4.5</v>
      </c>
      <c r="I223" s="159"/>
      <c r="L223" s="155"/>
      <c r="M223" s="160"/>
      <c r="T223" s="161"/>
      <c r="AT223" s="156" t="s">
        <v>150</v>
      </c>
      <c r="AU223" s="156" t="s">
        <v>87</v>
      </c>
      <c r="AV223" s="13" t="s">
        <v>87</v>
      </c>
      <c r="AW223" s="13" t="s">
        <v>33</v>
      </c>
      <c r="AX223" s="13" t="s">
        <v>85</v>
      </c>
      <c r="AY223" s="156" t="s">
        <v>136</v>
      </c>
    </row>
    <row r="224" spans="2:65" s="1" customFormat="1" ht="16.5" customHeight="1">
      <c r="B224" s="32"/>
      <c r="C224" s="132" t="s">
        <v>458</v>
      </c>
      <c r="D224" s="132" t="s">
        <v>142</v>
      </c>
      <c r="E224" s="133" t="s">
        <v>1785</v>
      </c>
      <c r="F224" s="134" t="s">
        <v>1786</v>
      </c>
      <c r="G224" s="135" t="s">
        <v>309</v>
      </c>
      <c r="H224" s="136">
        <v>1.5</v>
      </c>
      <c r="I224" s="137"/>
      <c r="J224" s="138">
        <f>ROUND(I224*H224,2)</f>
        <v>0</v>
      </c>
      <c r="K224" s="134" t="s">
        <v>146</v>
      </c>
      <c r="L224" s="32"/>
      <c r="M224" s="139" t="s">
        <v>1</v>
      </c>
      <c r="N224" s="140" t="s">
        <v>42</v>
      </c>
      <c r="P224" s="141">
        <f>O224*H224</f>
        <v>0</v>
      </c>
      <c r="Q224" s="141">
        <v>2.3010199999999998</v>
      </c>
      <c r="R224" s="141">
        <f>Q224*H224</f>
        <v>3.45153</v>
      </c>
      <c r="S224" s="141">
        <v>0</v>
      </c>
      <c r="T224" s="142">
        <f>S224*H224</f>
        <v>0</v>
      </c>
      <c r="AR224" s="143" t="s">
        <v>687</v>
      </c>
      <c r="AT224" s="143" t="s">
        <v>142</v>
      </c>
      <c r="AU224" s="143" t="s">
        <v>87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85</v>
      </c>
      <c r="BK224" s="144">
        <f>ROUND(I224*H224,2)</f>
        <v>0</v>
      </c>
      <c r="BL224" s="17" t="s">
        <v>687</v>
      </c>
      <c r="BM224" s="143" t="s">
        <v>674</v>
      </c>
    </row>
    <row r="225" spans="2:65" s="1" customFormat="1">
      <c r="B225" s="32"/>
      <c r="D225" s="145" t="s">
        <v>149</v>
      </c>
      <c r="F225" s="146" t="s">
        <v>1787</v>
      </c>
      <c r="I225" s="147"/>
      <c r="L225" s="32"/>
      <c r="M225" s="148"/>
      <c r="T225" s="56"/>
      <c r="AT225" s="17" t="s">
        <v>149</v>
      </c>
      <c r="AU225" s="17" t="s">
        <v>87</v>
      </c>
    </row>
    <row r="226" spans="2:65" s="13" customFormat="1">
      <c r="B226" s="155"/>
      <c r="D226" s="145" t="s">
        <v>150</v>
      </c>
      <c r="E226" s="156" t="s">
        <v>1</v>
      </c>
      <c r="F226" s="157" t="s">
        <v>1788</v>
      </c>
      <c r="H226" s="158">
        <v>1.5</v>
      </c>
      <c r="I226" s="159"/>
      <c r="L226" s="155"/>
      <c r="M226" s="160"/>
      <c r="T226" s="161"/>
      <c r="AT226" s="156" t="s">
        <v>150</v>
      </c>
      <c r="AU226" s="156" t="s">
        <v>87</v>
      </c>
      <c r="AV226" s="13" t="s">
        <v>87</v>
      </c>
      <c r="AW226" s="13" t="s">
        <v>33</v>
      </c>
      <c r="AX226" s="13" t="s">
        <v>85</v>
      </c>
      <c r="AY226" s="156" t="s">
        <v>136</v>
      </c>
    </row>
    <row r="227" spans="2:65" s="12" customFormat="1">
      <c r="B227" s="149"/>
      <c r="D227" s="145" t="s">
        <v>150</v>
      </c>
      <c r="E227" s="150" t="s">
        <v>1</v>
      </c>
      <c r="F227" s="151" t="s">
        <v>1789</v>
      </c>
      <c r="H227" s="150" t="s">
        <v>1</v>
      </c>
      <c r="I227" s="152"/>
      <c r="L227" s="149"/>
      <c r="M227" s="153"/>
      <c r="T227" s="154"/>
      <c r="AT227" s="150" t="s">
        <v>150</v>
      </c>
      <c r="AU227" s="150" t="s">
        <v>87</v>
      </c>
      <c r="AV227" s="12" t="s">
        <v>85</v>
      </c>
      <c r="AW227" s="12" t="s">
        <v>33</v>
      </c>
      <c r="AX227" s="12" t="s">
        <v>77</v>
      </c>
      <c r="AY227" s="150" t="s">
        <v>136</v>
      </c>
    </row>
    <row r="228" spans="2:65" s="1" customFormat="1" ht="16.5" customHeight="1">
      <c r="B228" s="32"/>
      <c r="C228" s="172" t="s">
        <v>464</v>
      </c>
      <c r="D228" s="172" t="s">
        <v>420</v>
      </c>
      <c r="E228" s="173" t="s">
        <v>1790</v>
      </c>
      <c r="F228" s="174" t="s">
        <v>1791</v>
      </c>
      <c r="G228" s="175" t="s">
        <v>604</v>
      </c>
      <c r="H228" s="176">
        <v>6</v>
      </c>
      <c r="I228" s="177"/>
      <c r="J228" s="178">
        <f>ROUND(I228*H228,2)</f>
        <v>0</v>
      </c>
      <c r="K228" s="174" t="s">
        <v>1</v>
      </c>
      <c r="L228" s="179"/>
      <c r="M228" s="180" t="s">
        <v>1</v>
      </c>
      <c r="N228" s="181" t="s">
        <v>42</v>
      </c>
      <c r="P228" s="141">
        <f>O228*H228</f>
        <v>0</v>
      </c>
      <c r="Q228" s="141">
        <v>1.311E-2</v>
      </c>
      <c r="R228" s="141">
        <f>Q228*H228</f>
        <v>7.8660000000000008E-2</v>
      </c>
      <c r="S228" s="141">
        <v>0</v>
      </c>
      <c r="T228" s="142">
        <f>S228*H228</f>
        <v>0</v>
      </c>
      <c r="AR228" s="143" t="s">
        <v>1705</v>
      </c>
      <c r="AT228" s="143" t="s">
        <v>420</v>
      </c>
      <c r="AU228" s="143" t="s">
        <v>87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85</v>
      </c>
      <c r="BK228" s="144">
        <f>ROUND(I228*H228,2)</f>
        <v>0</v>
      </c>
      <c r="BL228" s="17" t="s">
        <v>687</v>
      </c>
      <c r="BM228" s="143" t="s">
        <v>1792</v>
      </c>
    </row>
    <row r="229" spans="2:65" s="1" customFormat="1">
      <c r="B229" s="32"/>
      <c r="D229" s="145" t="s">
        <v>149</v>
      </c>
      <c r="F229" s="146" t="s">
        <v>1791</v>
      </c>
      <c r="I229" s="147"/>
      <c r="L229" s="32"/>
      <c r="M229" s="148"/>
      <c r="T229" s="56"/>
      <c r="AT229" s="17" t="s">
        <v>149</v>
      </c>
      <c r="AU229" s="17" t="s">
        <v>87</v>
      </c>
    </row>
    <row r="230" spans="2:65" s="13" customFormat="1">
      <c r="B230" s="155"/>
      <c r="D230" s="145" t="s">
        <v>150</v>
      </c>
      <c r="E230" s="156" t="s">
        <v>1</v>
      </c>
      <c r="F230" s="157" t="s">
        <v>1793</v>
      </c>
      <c r="H230" s="158">
        <v>6</v>
      </c>
      <c r="I230" s="159"/>
      <c r="L230" s="155"/>
      <c r="M230" s="160"/>
      <c r="T230" s="161"/>
      <c r="AT230" s="156" t="s">
        <v>150</v>
      </c>
      <c r="AU230" s="156" t="s">
        <v>87</v>
      </c>
      <c r="AV230" s="13" t="s">
        <v>87</v>
      </c>
      <c r="AW230" s="13" t="s">
        <v>33</v>
      </c>
      <c r="AX230" s="13" t="s">
        <v>85</v>
      </c>
      <c r="AY230" s="156" t="s">
        <v>136</v>
      </c>
    </row>
    <row r="231" spans="2:65" s="1" customFormat="1" ht="16.5" customHeight="1">
      <c r="B231" s="32"/>
      <c r="C231" s="132" t="s">
        <v>469</v>
      </c>
      <c r="D231" s="132" t="s">
        <v>142</v>
      </c>
      <c r="E231" s="133" t="s">
        <v>1794</v>
      </c>
      <c r="F231" s="134" t="s">
        <v>1795</v>
      </c>
      <c r="G231" s="135" t="s">
        <v>309</v>
      </c>
      <c r="H231" s="136">
        <v>10.305</v>
      </c>
      <c r="I231" s="137"/>
      <c r="J231" s="138">
        <f>ROUND(I231*H231,2)</f>
        <v>0</v>
      </c>
      <c r="K231" s="134" t="s">
        <v>146</v>
      </c>
      <c r="L231" s="32"/>
      <c r="M231" s="139" t="s">
        <v>1</v>
      </c>
      <c r="N231" s="140" t="s">
        <v>42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687</v>
      </c>
      <c r="AT231" s="143" t="s">
        <v>142</v>
      </c>
      <c r="AU231" s="143" t="s">
        <v>87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85</v>
      </c>
      <c r="BK231" s="144">
        <f>ROUND(I231*H231,2)</f>
        <v>0</v>
      </c>
      <c r="BL231" s="17" t="s">
        <v>687</v>
      </c>
      <c r="BM231" s="143" t="s">
        <v>687</v>
      </c>
    </row>
    <row r="232" spans="2:65" s="1" customFormat="1">
      <c r="B232" s="32"/>
      <c r="D232" s="145" t="s">
        <v>149</v>
      </c>
      <c r="F232" s="146" t="s">
        <v>1796</v>
      </c>
      <c r="I232" s="147"/>
      <c r="L232" s="32"/>
      <c r="M232" s="148"/>
      <c r="T232" s="56"/>
      <c r="AT232" s="17" t="s">
        <v>149</v>
      </c>
      <c r="AU232" s="17" t="s">
        <v>87</v>
      </c>
    </row>
    <row r="233" spans="2:65" s="12" customFormat="1">
      <c r="B233" s="149"/>
      <c r="D233" s="145" t="s">
        <v>150</v>
      </c>
      <c r="E233" s="150" t="s">
        <v>1</v>
      </c>
      <c r="F233" s="151" t="s">
        <v>1797</v>
      </c>
      <c r="H233" s="150" t="s">
        <v>1</v>
      </c>
      <c r="I233" s="152"/>
      <c r="L233" s="149"/>
      <c r="M233" s="153"/>
      <c r="T233" s="154"/>
      <c r="AT233" s="150" t="s">
        <v>150</v>
      </c>
      <c r="AU233" s="150" t="s">
        <v>87</v>
      </c>
      <c r="AV233" s="12" t="s">
        <v>85</v>
      </c>
      <c r="AW233" s="12" t="s">
        <v>33</v>
      </c>
      <c r="AX233" s="12" t="s">
        <v>77</v>
      </c>
      <c r="AY233" s="150" t="s">
        <v>136</v>
      </c>
    </row>
    <row r="234" spans="2:65" s="12" customFormat="1">
      <c r="B234" s="149"/>
      <c r="D234" s="145" t="s">
        <v>150</v>
      </c>
      <c r="E234" s="150" t="s">
        <v>1</v>
      </c>
      <c r="F234" s="151" t="s">
        <v>1798</v>
      </c>
      <c r="H234" s="150" t="s">
        <v>1</v>
      </c>
      <c r="I234" s="152"/>
      <c r="L234" s="149"/>
      <c r="M234" s="153"/>
      <c r="T234" s="154"/>
      <c r="AT234" s="150" t="s">
        <v>150</v>
      </c>
      <c r="AU234" s="150" t="s">
        <v>87</v>
      </c>
      <c r="AV234" s="12" t="s">
        <v>85</v>
      </c>
      <c r="AW234" s="12" t="s">
        <v>33</v>
      </c>
      <c r="AX234" s="12" t="s">
        <v>77</v>
      </c>
      <c r="AY234" s="150" t="s">
        <v>136</v>
      </c>
    </row>
    <row r="235" spans="2:65" s="13" customFormat="1">
      <c r="B235" s="155"/>
      <c r="D235" s="145" t="s">
        <v>150</v>
      </c>
      <c r="E235" s="156" t="s">
        <v>1</v>
      </c>
      <c r="F235" s="157" t="s">
        <v>1799</v>
      </c>
      <c r="H235" s="158">
        <v>3</v>
      </c>
      <c r="I235" s="159"/>
      <c r="L235" s="155"/>
      <c r="M235" s="160"/>
      <c r="T235" s="161"/>
      <c r="AT235" s="156" t="s">
        <v>150</v>
      </c>
      <c r="AU235" s="156" t="s">
        <v>87</v>
      </c>
      <c r="AV235" s="13" t="s">
        <v>87</v>
      </c>
      <c r="AW235" s="13" t="s">
        <v>33</v>
      </c>
      <c r="AX235" s="13" t="s">
        <v>77</v>
      </c>
      <c r="AY235" s="156" t="s">
        <v>136</v>
      </c>
    </row>
    <row r="236" spans="2:65" s="12" customFormat="1">
      <c r="B236" s="149"/>
      <c r="D236" s="145" t="s">
        <v>150</v>
      </c>
      <c r="E236" s="150" t="s">
        <v>1</v>
      </c>
      <c r="F236" s="151" t="s">
        <v>1800</v>
      </c>
      <c r="H236" s="150" t="s">
        <v>1</v>
      </c>
      <c r="I236" s="152"/>
      <c r="L236" s="149"/>
      <c r="M236" s="153"/>
      <c r="T236" s="154"/>
      <c r="AT236" s="150" t="s">
        <v>150</v>
      </c>
      <c r="AU236" s="150" t="s">
        <v>87</v>
      </c>
      <c r="AV236" s="12" t="s">
        <v>85</v>
      </c>
      <c r="AW236" s="12" t="s">
        <v>33</v>
      </c>
      <c r="AX236" s="12" t="s">
        <v>77</v>
      </c>
      <c r="AY236" s="150" t="s">
        <v>136</v>
      </c>
    </row>
    <row r="237" spans="2:65" s="13" customFormat="1">
      <c r="B237" s="155"/>
      <c r="D237" s="145" t="s">
        <v>150</v>
      </c>
      <c r="E237" s="156" t="s">
        <v>1</v>
      </c>
      <c r="F237" s="157" t="s">
        <v>1801</v>
      </c>
      <c r="H237" s="158">
        <v>7.3049999999999997</v>
      </c>
      <c r="I237" s="159"/>
      <c r="L237" s="155"/>
      <c r="M237" s="160"/>
      <c r="T237" s="161"/>
      <c r="AT237" s="156" t="s">
        <v>150</v>
      </c>
      <c r="AU237" s="156" t="s">
        <v>87</v>
      </c>
      <c r="AV237" s="13" t="s">
        <v>87</v>
      </c>
      <c r="AW237" s="13" t="s">
        <v>33</v>
      </c>
      <c r="AX237" s="13" t="s">
        <v>77</v>
      </c>
      <c r="AY237" s="156" t="s">
        <v>136</v>
      </c>
    </row>
    <row r="238" spans="2:65" s="14" customFormat="1">
      <c r="B238" s="165"/>
      <c r="D238" s="145" t="s">
        <v>150</v>
      </c>
      <c r="E238" s="166" t="s">
        <v>1</v>
      </c>
      <c r="F238" s="167" t="s">
        <v>277</v>
      </c>
      <c r="H238" s="168">
        <v>10.305</v>
      </c>
      <c r="I238" s="169"/>
      <c r="L238" s="165"/>
      <c r="M238" s="170"/>
      <c r="T238" s="171"/>
      <c r="AT238" s="166" t="s">
        <v>150</v>
      </c>
      <c r="AU238" s="166" t="s">
        <v>87</v>
      </c>
      <c r="AV238" s="14" t="s">
        <v>135</v>
      </c>
      <c r="AW238" s="14" t="s">
        <v>33</v>
      </c>
      <c r="AX238" s="14" t="s">
        <v>85</v>
      </c>
      <c r="AY238" s="166" t="s">
        <v>136</v>
      </c>
    </row>
    <row r="239" spans="2:65" s="1" customFormat="1" ht="16.5" customHeight="1">
      <c r="B239" s="32"/>
      <c r="C239" s="132" t="s">
        <v>475</v>
      </c>
      <c r="D239" s="132" t="s">
        <v>142</v>
      </c>
      <c r="E239" s="133" t="s">
        <v>1802</v>
      </c>
      <c r="F239" s="134" t="s">
        <v>1803</v>
      </c>
      <c r="G239" s="135" t="s">
        <v>285</v>
      </c>
      <c r="H239" s="136">
        <v>153</v>
      </c>
      <c r="I239" s="137"/>
      <c r="J239" s="138">
        <f>ROUND(I239*H239,2)</f>
        <v>0</v>
      </c>
      <c r="K239" s="134" t="s">
        <v>146</v>
      </c>
      <c r="L239" s="32"/>
      <c r="M239" s="139" t="s">
        <v>1</v>
      </c>
      <c r="N239" s="140" t="s">
        <v>42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687</v>
      </c>
      <c r="AT239" s="143" t="s">
        <v>142</v>
      </c>
      <c r="AU239" s="143" t="s">
        <v>87</v>
      </c>
      <c r="AY239" s="17" t="s">
        <v>136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85</v>
      </c>
      <c r="BK239" s="144">
        <f>ROUND(I239*H239,2)</f>
        <v>0</v>
      </c>
      <c r="BL239" s="17" t="s">
        <v>687</v>
      </c>
      <c r="BM239" s="143" t="s">
        <v>701</v>
      </c>
    </row>
    <row r="240" spans="2:65" s="1" customFormat="1" ht="19.2">
      <c r="B240" s="32"/>
      <c r="D240" s="145" t="s">
        <v>149</v>
      </c>
      <c r="F240" s="146" t="s">
        <v>1804</v>
      </c>
      <c r="I240" s="147"/>
      <c r="L240" s="32"/>
      <c r="M240" s="148"/>
      <c r="T240" s="56"/>
      <c r="AT240" s="17" t="s">
        <v>149</v>
      </c>
      <c r="AU240" s="17" t="s">
        <v>87</v>
      </c>
    </row>
    <row r="241" spans="2:65" s="13" customFormat="1">
      <c r="B241" s="155"/>
      <c r="D241" s="145" t="s">
        <v>150</v>
      </c>
      <c r="E241" s="156" t="s">
        <v>1</v>
      </c>
      <c r="F241" s="157" t="s">
        <v>1805</v>
      </c>
      <c r="H241" s="158">
        <v>153</v>
      </c>
      <c r="I241" s="159"/>
      <c r="L241" s="155"/>
      <c r="M241" s="160"/>
      <c r="T241" s="161"/>
      <c r="AT241" s="156" t="s">
        <v>150</v>
      </c>
      <c r="AU241" s="156" t="s">
        <v>87</v>
      </c>
      <c r="AV241" s="13" t="s">
        <v>87</v>
      </c>
      <c r="AW241" s="13" t="s">
        <v>33</v>
      </c>
      <c r="AX241" s="13" t="s">
        <v>85</v>
      </c>
      <c r="AY241" s="156" t="s">
        <v>136</v>
      </c>
    </row>
    <row r="242" spans="2:65" s="12" customFormat="1">
      <c r="B242" s="149"/>
      <c r="D242" s="145" t="s">
        <v>150</v>
      </c>
      <c r="E242" s="150" t="s">
        <v>1</v>
      </c>
      <c r="F242" s="151" t="s">
        <v>1806</v>
      </c>
      <c r="H242" s="150" t="s">
        <v>1</v>
      </c>
      <c r="I242" s="152"/>
      <c r="L242" s="149"/>
      <c r="M242" s="153"/>
      <c r="T242" s="154"/>
      <c r="AT242" s="150" t="s">
        <v>150</v>
      </c>
      <c r="AU242" s="150" t="s">
        <v>87</v>
      </c>
      <c r="AV242" s="12" t="s">
        <v>85</v>
      </c>
      <c r="AW242" s="12" t="s">
        <v>33</v>
      </c>
      <c r="AX242" s="12" t="s">
        <v>77</v>
      </c>
      <c r="AY242" s="150" t="s">
        <v>136</v>
      </c>
    </row>
    <row r="243" spans="2:65" s="1" customFormat="1" ht="16.5" customHeight="1">
      <c r="B243" s="32"/>
      <c r="C243" s="132" t="s">
        <v>481</v>
      </c>
      <c r="D243" s="132" t="s">
        <v>142</v>
      </c>
      <c r="E243" s="133" t="s">
        <v>1807</v>
      </c>
      <c r="F243" s="134" t="s">
        <v>1808</v>
      </c>
      <c r="G243" s="135" t="s">
        <v>285</v>
      </c>
      <c r="H243" s="136">
        <v>39</v>
      </c>
      <c r="I243" s="137"/>
      <c r="J243" s="138">
        <f>ROUND(I243*H243,2)</f>
        <v>0</v>
      </c>
      <c r="K243" s="134" t="s">
        <v>146</v>
      </c>
      <c r="L243" s="32"/>
      <c r="M243" s="139" t="s">
        <v>1</v>
      </c>
      <c r="N243" s="140" t="s">
        <v>42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687</v>
      </c>
      <c r="AT243" s="143" t="s">
        <v>142</v>
      </c>
      <c r="AU243" s="143" t="s">
        <v>87</v>
      </c>
      <c r="AY243" s="17" t="s">
        <v>136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85</v>
      </c>
      <c r="BK243" s="144">
        <f>ROUND(I243*H243,2)</f>
        <v>0</v>
      </c>
      <c r="BL243" s="17" t="s">
        <v>687</v>
      </c>
      <c r="BM243" s="143" t="s">
        <v>714</v>
      </c>
    </row>
    <row r="244" spans="2:65" s="1" customFormat="1" ht="19.2">
      <c r="B244" s="32"/>
      <c r="D244" s="145" t="s">
        <v>149</v>
      </c>
      <c r="F244" s="146" t="s">
        <v>1809</v>
      </c>
      <c r="I244" s="147"/>
      <c r="L244" s="32"/>
      <c r="M244" s="148"/>
      <c r="T244" s="56"/>
      <c r="AT244" s="17" t="s">
        <v>149</v>
      </c>
      <c r="AU244" s="17" t="s">
        <v>87</v>
      </c>
    </row>
    <row r="245" spans="2:65" s="13" customFormat="1">
      <c r="B245" s="155"/>
      <c r="D245" s="145" t="s">
        <v>150</v>
      </c>
      <c r="E245" s="156" t="s">
        <v>1</v>
      </c>
      <c r="F245" s="157" t="s">
        <v>1810</v>
      </c>
      <c r="H245" s="158">
        <v>39</v>
      </c>
      <c r="I245" s="159"/>
      <c r="L245" s="155"/>
      <c r="M245" s="160"/>
      <c r="T245" s="161"/>
      <c r="AT245" s="156" t="s">
        <v>150</v>
      </c>
      <c r="AU245" s="156" t="s">
        <v>87</v>
      </c>
      <c r="AV245" s="13" t="s">
        <v>87</v>
      </c>
      <c r="AW245" s="13" t="s">
        <v>33</v>
      </c>
      <c r="AX245" s="13" t="s">
        <v>85</v>
      </c>
      <c r="AY245" s="156" t="s">
        <v>136</v>
      </c>
    </row>
    <row r="246" spans="2:65" s="1" customFormat="1" ht="16.5" customHeight="1">
      <c r="B246" s="32"/>
      <c r="C246" s="132" t="s">
        <v>488</v>
      </c>
      <c r="D246" s="132" t="s">
        <v>142</v>
      </c>
      <c r="E246" s="133" t="s">
        <v>1811</v>
      </c>
      <c r="F246" s="134" t="s">
        <v>1812</v>
      </c>
      <c r="G246" s="135" t="s">
        <v>309</v>
      </c>
      <c r="H246" s="136">
        <v>3.5</v>
      </c>
      <c r="I246" s="137"/>
      <c r="J246" s="138">
        <f>ROUND(I246*H246,2)</f>
        <v>0</v>
      </c>
      <c r="K246" s="134" t="s">
        <v>146</v>
      </c>
      <c r="L246" s="32"/>
      <c r="M246" s="139" t="s">
        <v>1</v>
      </c>
      <c r="N246" s="140" t="s">
        <v>42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687</v>
      </c>
      <c r="AT246" s="143" t="s">
        <v>142</v>
      </c>
      <c r="AU246" s="143" t="s">
        <v>87</v>
      </c>
      <c r="AY246" s="17" t="s">
        <v>136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85</v>
      </c>
      <c r="BK246" s="144">
        <f>ROUND(I246*H246,2)</f>
        <v>0</v>
      </c>
      <c r="BL246" s="17" t="s">
        <v>687</v>
      </c>
      <c r="BM246" s="143" t="s">
        <v>1813</v>
      </c>
    </row>
    <row r="247" spans="2:65" s="1" customFormat="1" ht="19.2">
      <c r="B247" s="32"/>
      <c r="D247" s="145" t="s">
        <v>149</v>
      </c>
      <c r="F247" s="146" t="s">
        <v>1814</v>
      </c>
      <c r="I247" s="147"/>
      <c r="L247" s="32"/>
      <c r="M247" s="148"/>
      <c r="T247" s="56"/>
      <c r="AT247" s="17" t="s">
        <v>149</v>
      </c>
      <c r="AU247" s="17" t="s">
        <v>87</v>
      </c>
    </row>
    <row r="248" spans="2:65" s="13" customFormat="1">
      <c r="B248" s="155"/>
      <c r="D248" s="145" t="s">
        <v>150</v>
      </c>
      <c r="E248" s="156" t="s">
        <v>1</v>
      </c>
      <c r="F248" s="157" t="s">
        <v>1815</v>
      </c>
      <c r="H248" s="158">
        <v>3.5</v>
      </c>
      <c r="I248" s="159"/>
      <c r="L248" s="155"/>
      <c r="M248" s="160"/>
      <c r="T248" s="161"/>
      <c r="AT248" s="156" t="s">
        <v>150</v>
      </c>
      <c r="AU248" s="156" t="s">
        <v>87</v>
      </c>
      <c r="AV248" s="13" t="s">
        <v>87</v>
      </c>
      <c r="AW248" s="13" t="s">
        <v>33</v>
      </c>
      <c r="AX248" s="13" t="s">
        <v>85</v>
      </c>
      <c r="AY248" s="156" t="s">
        <v>136</v>
      </c>
    </row>
    <row r="249" spans="2:65" s="1" customFormat="1" ht="16.5" customHeight="1">
      <c r="B249" s="32"/>
      <c r="C249" s="132" t="s">
        <v>494</v>
      </c>
      <c r="D249" s="132" t="s">
        <v>142</v>
      </c>
      <c r="E249" s="133" t="s">
        <v>1816</v>
      </c>
      <c r="F249" s="134" t="s">
        <v>1817</v>
      </c>
      <c r="G249" s="135" t="s">
        <v>285</v>
      </c>
      <c r="H249" s="136">
        <v>153</v>
      </c>
      <c r="I249" s="137"/>
      <c r="J249" s="138">
        <f>ROUND(I249*H249,2)</f>
        <v>0</v>
      </c>
      <c r="K249" s="134" t="s">
        <v>146</v>
      </c>
      <c r="L249" s="32"/>
      <c r="M249" s="139" t="s">
        <v>1</v>
      </c>
      <c r="N249" s="140" t="s">
        <v>42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687</v>
      </c>
      <c r="AT249" s="143" t="s">
        <v>142</v>
      </c>
      <c r="AU249" s="143" t="s">
        <v>87</v>
      </c>
      <c r="AY249" s="17" t="s">
        <v>136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85</v>
      </c>
      <c r="BK249" s="144">
        <f>ROUND(I249*H249,2)</f>
        <v>0</v>
      </c>
      <c r="BL249" s="17" t="s">
        <v>687</v>
      </c>
      <c r="BM249" s="143" t="s">
        <v>727</v>
      </c>
    </row>
    <row r="250" spans="2:65" s="1" customFormat="1">
      <c r="B250" s="32"/>
      <c r="D250" s="145" t="s">
        <v>149</v>
      </c>
      <c r="F250" s="146" t="s">
        <v>1818</v>
      </c>
      <c r="I250" s="147"/>
      <c r="L250" s="32"/>
      <c r="M250" s="148"/>
      <c r="T250" s="56"/>
      <c r="AT250" s="17" t="s">
        <v>149</v>
      </c>
      <c r="AU250" s="17" t="s">
        <v>87</v>
      </c>
    </row>
    <row r="251" spans="2:65" s="12" customFormat="1">
      <c r="B251" s="149"/>
      <c r="D251" s="145" t="s">
        <v>150</v>
      </c>
      <c r="E251" s="150" t="s">
        <v>1</v>
      </c>
      <c r="F251" s="151" t="s">
        <v>1819</v>
      </c>
      <c r="H251" s="150" t="s">
        <v>1</v>
      </c>
      <c r="I251" s="152"/>
      <c r="L251" s="149"/>
      <c r="M251" s="153"/>
      <c r="T251" s="154"/>
      <c r="AT251" s="150" t="s">
        <v>150</v>
      </c>
      <c r="AU251" s="150" t="s">
        <v>87</v>
      </c>
      <c r="AV251" s="12" t="s">
        <v>85</v>
      </c>
      <c r="AW251" s="12" t="s">
        <v>33</v>
      </c>
      <c r="AX251" s="12" t="s">
        <v>77</v>
      </c>
      <c r="AY251" s="150" t="s">
        <v>136</v>
      </c>
    </row>
    <row r="252" spans="2:65" s="13" customFormat="1">
      <c r="B252" s="155"/>
      <c r="D252" s="145" t="s">
        <v>150</v>
      </c>
      <c r="E252" s="156" t="s">
        <v>1</v>
      </c>
      <c r="F252" s="157" t="s">
        <v>1820</v>
      </c>
      <c r="H252" s="158">
        <v>153</v>
      </c>
      <c r="I252" s="159"/>
      <c r="L252" s="155"/>
      <c r="M252" s="160"/>
      <c r="T252" s="161"/>
      <c r="AT252" s="156" t="s">
        <v>150</v>
      </c>
      <c r="AU252" s="156" t="s">
        <v>87</v>
      </c>
      <c r="AV252" s="13" t="s">
        <v>87</v>
      </c>
      <c r="AW252" s="13" t="s">
        <v>33</v>
      </c>
      <c r="AX252" s="13" t="s">
        <v>85</v>
      </c>
      <c r="AY252" s="156" t="s">
        <v>136</v>
      </c>
    </row>
    <row r="253" spans="2:65" s="1" customFormat="1" ht="16.5" customHeight="1">
      <c r="B253" s="32"/>
      <c r="C253" s="132" t="s">
        <v>501</v>
      </c>
      <c r="D253" s="132" t="s">
        <v>142</v>
      </c>
      <c r="E253" s="133" t="s">
        <v>1821</v>
      </c>
      <c r="F253" s="134" t="s">
        <v>1822</v>
      </c>
      <c r="G253" s="135" t="s">
        <v>285</v>
      </c>
      <c r="H253" s="136">
        <v>39</v>
      </c>
      <c r="I253" s="137"/>
      <c r="J253" s="138">
        <f>ROUND(I253*H253,2)</f>
        <v>0</v>
      </c>
      <c r="K253" s="134" t="s">
        <v>146</v>
      </c>
      <c r="L253" s="32"/>
      <c r="M253" s="139" t="s">
        <v>1</v>
      </c>
      <c r="N253" s="140" t="s">
        <v>42</v>
      </c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43" t="s">
        <v>687</v>
      </c>
      <c r="AT253" s="143" t="s">
        <v>142</v>
      </c>
      <c r="AU253" s="143" t="s">
        <v>87</v>
      </c>
      <c r="AY253" s="17" t="s">
        <v>136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85</v>
      </c>
      <c r="BK253" s="144">
        <f>ROUND(I253*H253,2)</f>
        <v>0</v>
      </c>
      <c r="BL253" s="17" t="s">
        <v>687</v>
      </c>
      <c r="BM253" s="143" t="s">
        <v>1823</v>
      </c>
    </row>
    <row r="254" spans="2:65" s="1" customFormat="1">
      <c r="B254" s="32"/>
      <c r="D254" s="145" t="s">
        <v>149</v>
      </c>
      <c r="F254" s="146" t="s">
        <v>1824</v>
      </c>
      <c r="I254" s="147"/>
      <c r="L254" s="32"/>
      <c r="M254" s="148"/>
      <c r="T254" s="56"/>
      <c r="AT254" s="17" t="s">
        <v>149</v>
      </c>
      <c r="AU254" s="17" t="s">
        <v>87</v>
      </c>
    </row>
    <row r="255" spans="2:65" s="12" customFormat="1">
      <c r="B255" s="149"/>
      <c r="D255" s="145" t="s">
        <v>150</v>
      </c>
      <c r="E255" s="150" t="s">
        <v>1</v>
      </c>
      <c r="F255" s="151" t="s">
        <v>1819</v>
      </c>
      <c r="H255" s="150" t="s">
        <v>1</v>
      </c>
      <c r="I255" s="152"/>
      <c r="L255" s="149"/>
      <c r="M255" s="153"/>
      <c r="T255" s="154"/>
      <c r="AT255" s="150" t="s">
        <v>150</v>
      </c>
      <c r="AU255" s="150" t="s">
        <v>87</v>
      </c>
      <c r="AV255" s="12" t="s">
        <v>85</v>
      </c>
      <c r="AW255" s="12" t="s">
        <v>33</v>
      </c>
      <c r="AX255" s="12" t="s">
        <v>77</v>
      </c>
      <c r="AY255" s="150" t="s">
        <v>136</v>
      </c>
    </row>
    <row r="256" spans="2:65" s="13" customFormat="1">
      <c r="B256" s="155"/>
      <c r="D256" s="145" t="s">
        <v>150</v>
      </c>
      <c r="E256" s="156" t="s">
        <v>1</v>
      </c>
      <c r="F256" s="157" t="s">
        <v>1825</v>
      </c>
      <c r="H256" s="158">
        <v>39</v>
      </c>
      <c r="I256" s="159"/>
      <c r="L256" s="155"/>
      <c r="M256" s="160"/>
      <c r="T256" s="161"/>
      <c r="AT256" s="156" t="s">
        <v>150</v>
      </c>
      <c r="AU256" s="156" t="s">
        <v>87</v>
      </c>
      <c r="AV256" s="13" t="s">
        <v>87</v>
      </c>
      <c r="AW256" s="13" t="s">
        <v>33</v>
      </c>
      <c r="AX256" s="13" t="s">
        <v>85</v>
      </c>
      <c r="AY256" s="156" t="s">
        <v>136</v>
      </c>
    </row>
    <row r="257" spans="2:65" s="1" customFormat="1" ht="16.5" customHeight="1">
      <c r="B257" s="32"/>
      <c r="C257" s="132" t="s">
        <v>509</v>
      </c>
      <c r="D257" s="132" t="s">
        <v>142</v>
      </c>
      <c r="E257" s="133" t="s">
        <v>1826</v>
      </c>
      <c r="F257" s="134" t="s">
        <v>1827</v>
      </c>
      <c r="G257" s="135" t="s">
        <v>285</v>
      </c>
      <c r="H257" s="136">
        <v>153</v>
      </c>
      <c r="I257" s="137"/>
      <c r="J257" s="138">
        <f>ROUND(I257*H257,2)</f>
        <v>0</v>
      </c>
      <c r="K257" s="134" t="s">
        <v>146</v>
      </c>
      <c r="L257" s="32"/>
      <c r="M257" s="139" t="s">
        <v>1</v>
      </c>
      <c r="N257" s="140" t="s">
        <v>42</v>
      </c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AR257" s="143" t="s">
        <v>687</v>
      </c>
      <c r="AT257" s="143" t="s">
        <v>142</v>
      </c>
      <c r="AU257" s="143" t="s">
        <v>87</v>
      </c>
      <c r="AY257" s="17" t="s">
        <v>136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85</v>
      </c>
      <c r="BK257" s="144">
        <f>ROUND(I257*H257,2)</f>
        <v>0</v>
      </c>
      <c r="BL257" s="17" t="s">
        <v>687</v>
      </c>
      <c r="BM257" s="143" t="s">
        <v>756</v>
      </c>
    </row>
    <row r="258" spans="2:65" s="1" customFormat="1" ht="19.2">
      <c r="B258" s="32"/>
      <c r="D258" s="145" t="s">
        <v>149</v>
      </c>
      <c r="F258" s="146" t="s">
        <v>1828</v>
      </c>
      <c r="I258" s="147"/>
      <c r="L258" s="32"/>
      <c r="M258" s="148"/>
      <c r="T258" s="56"/>
      <c r="AT258" s="17" t="s">
        <v>149</v>
      </c>
      <c r="AU258" s="17" t="s">
        <v>87</v>
      </c>
    </row>
    <row r="259" spans="2:65" s="13" customFormat="1">
      <c r="B259" s="155"/>
      <c r="D259" s="145" t="s">
        <v>150</v>
      </c>
      <c r="E259" s="156" t="s">
        <v>1</v>
      </c>
      <c r="F259" s="157" t="s">
        <v>1829</v>
      </c>
      <c r="H259" s="158">
        <v>153</v>
      </c>
      <c r="I259" s="159"/>
      <c r="L259" s="155"/>
      <c r="M259" s="160"/>
      <c r="T259" s="161"/>
      <c r="AT259" s="156" t="s">
        <v>150</v>
      </c>
      <c r="AU259" s="156" t="s">
        <v>87</v>
      </c>
      <c r="AV259" s="13" t="s">
        <v>87</v>
      </c>
      <c r="AW259" s="13" t="s">
        <v>33</v>
      </c>
      <c r="AX259" s="13" t="s">
        <v>85</v>
      </c>
      <c r="AY259" s="156" t="s">
        <v>136</v>
      </c>
    </row>
    <row r="260" spans="2:65" s="1" customFormat="1" ht="16.5" customHeight="1">
      <c r="B260" s="32"/>
      <c r="C260" s="132" t="s">
        <v>519</v>
      </c>
      <c r="D260" s="132" t="s">
        <v>142</v>
      </c>
      <c r="E260" s="133" t="s">
        <v>1830</v>
      </c>
      <c r="F260" s="134" t="s">
        <v>1831</v>
      </c>
      <c r="G260" s="135" t="s">
        <v>285</v>
      </c>
      <c r="H260" s="136">
        <v>39</v>
      </c>
      <c r="I260" s="137"/>
      <c r="J260" s="138">
        <f>ROUND(I260*H260,2)</f>
        <v>0</v>
      </c>
      <c r="K260" s="134" t="s">
        <v>146</v>
      </c>
      <c r="L260" s="32"/>
      <c r="M260" s="139" t="s">
        <v>1</v>
      </c>
      <c r="N260" s="140" t="s">
        <v>42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687</v>
      </c>
      <c r="AT260" s="143" t="s">
        <v>142</v>
      </c>
      <c r="AU260" s="143" t="s">
        <v>87</v>
      </c>
      <c r="AY260" s="17" t="s">
        <v>136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85</v>
      </c>
      <c r="BK260" s="144">
        <f>ROUND(I260*H260,2)</f>
        <v>0</v>
      </c>
      <c r="BL260" s="17" t="s">
        <v>687</v>
      </c>
      <c r="BM260" s="143" t="s">
        <v>1832</v>
      </c>
    </row>
    <row r="261" spans="2:65" s="1" customFormat="1" ht="19.2">
      <c r="B261" s="32"/>
      <c r="D261" s="145" t="s">
        <v>149</v>
      </c>
      <c r="F261" s="146" t="s">
        <v>1833</v>
      </c>
      <c r="I261" s="147"/>
      <c r="L261" s="32"/>
      <c r="M261" s="148"/>
      <c r="T261" s="56"/>
      <c r="AT261" s="17" t="s">
        <v>149</v>
      </c>
      <c r="AU261" s="17" t="s">
        <v>87</v>
      </c>
    </row>
    <row r="262" spans="2:65" s="13" customFormat="1">
      <c r="B262" s="155"/>
      <c r="D262" s="145" t="s">
        <v>150</v>
      </c>
      <c r="E262" s="156" t="s">
        <v>1</v>
      </c>
      <c r="F262" s="157" t="s">
        <v>1834</v>
      </c>
      <c r="H262" s="158">
        <v>39</v>
      </c>
      <c r="I262" s="159"/>
      <c r="L262" s="155"/>
      <c r="M262" s="160"/>
      <c r="T262" s="161"/>
      <c r="AT262" s="156" t="s">
        <v>150</v>
      </c>
      <c r="AU262" s="156" t="s">
        <v>87</v>
      </c>
      <c r="AV262" s="13" t="s">
        <v>87</v>
      </c>
      <c r="AW262" s="13" t="s">
        <v>33</v>
      </c>
      <c r="AX262" s="13" t="s">
        <v>85</v>
      </c>
      <c r="AY262" s="156" t="s">
        <v>136</v>
      </c>
    </row>
    <row r="263" spans="2:65" s="1" customFormat="1" ht="16.5" customHeight="1">
      <c r="B263" s="32"/>
      <c r="C263" s="132" t="s">
        <v>526</v>
      </c>
      <c r="D263" s="132" t="s">
        <v>142</v>
      </c>
      <c r="E263" s="133" t="s">
        <v>1835</v>
      </c>
      <c r="F263" s="134" t="s">
        <v>1836</v>
      </c>
      <c r="G263" s="135" t="s">
        <v>285</v>
      </c>
      <c r="H263" s="136">
        <v>192</v>
      </c>
      <c r="I263" s="137"/>
      <c r="J263" s="138">
        <f>ROUND(I263*H263,2)</f>
        <v>0</v>
      </c>
      <c r="K263" s="134" t="s">
        <v>146</v>
      </c>
      <c r="L263" s="32"/>
      <c r="M263" s="139" t="s">
        <v>1</v>
      </c>
      <c r="N263" s="140" t="s">
        <v>42</v>
      </c>
      <c r="P263" s="141">
        <f>O263*H263</f>
        <v>0</v>
      </c>
      <c r="Q263" s="141">
        <v>9.0000000000000006E-5</v>
      </c>
      <c r="R263" s="141">
        <f>Q263*H263</f>
        <v>1.728E-2</v>
      </c>
      <c r="S263" s="141">
        <v>0</v>
      </c>
      <c r="T263" s="142">
        <f>S263*H263</f>
        <v>0</v>
      </c>
      <c r="AR263" s="143" t="s">
        <v>687</v>
      </c>
      <c r="AT263" s="143" t="s">
        <v>142</v>
      </c>
      <c r="AU263" s="143" t="s">
        <v>87</v>
      </c>
      <c r="AY263" s="17" t="s">
        <v>136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85</v>
      </c>
      <c r="BK263" s="144">
        <f>ROUND(I263*H263,2)</f>
        <v>0</v>
      </c>
      <c r="BL263" s="17" t="s">
        <v>687</v>
      </c>
      <c r="BM263" s="143" t="s">
        <v>741</v>
      </c>
    </row>
    <row r="264" spans="2:65" s="1" customFormat="1">
      <c r="B264" s="32"/>
      <c r="D264" s="145" t="s">
        <v>149</v>
      </c>
      <c r="F264" s="146" t="s">
        <v>1837</v>
      </c>
      <c r="I264" s="147"/>
      <c r="L264" s="32"/>
      <c r="M264" s="148"/>
      <c r="T264" s="56"/>
      <c r="AT264" s="17" t="s">
        <v>149</v>
      </c>
      <c r="AU264" s="17" t="s">
        <v>87</v>
      </c>
    </row>
    <row r="265" spans="2:65" s="13" customFormat="1">
      <c r="B265" s="155"/>
      <c r="D265" s="145" t="s">
        <v>150</v>
      </c>
      <c r="E265" s="156" t="s">
        <v>1</v>
      </c>
      <c r="F265" s="157" t="s">
        <v>1838</v>
      </c>
      <c r="H265" s="158">
        <v>192</v>
      </c>
      <c r="I265" s="159"/>
      <c r="L265" s="155"/>
      <c r="M265" s="160"/>
      <c r="T265" s="161"/>
      <c r="AT265" s="156" t="s">
        <v>150</v>
      </c>
      <c r="AU265" s="156" t="s">
        <v>87</v>
      </c>
      <c r="AV265" s="13" t="s">
        <v>87</v>
      </c>
      <c r="AW265" s="13" t="s">
        <v>33</v>
      </c>
      <c r="AX265" s="13" t="s">
        <v>85</v>
      </c>
      <c r="AY265" s="156" t="s">
        <v>136</v>
      </c>
    </row>
    <row r="266" spans="2:65" s="1" customFormat="1" ht="21.75" customHeight="1">
      <c r="B266" s="32"/>
      <c r="C266" s="132" t="s">
        <v>533</v>
      </c>
      <c r="D266" s="132" t="s">
        <v>142</v>
      </c>
      <c r="E266" s="133" t="s">
        <v>1839</v>
      </c>
      <c r="F266" s="134" t="s">
        <v>1840</v>
      </c>
      <c r="G266" s="135" t="s">
        <v>309</v>
      </c>
      <c r="H266" s="136">
        <v>10.305</v>
      </c>
      <c r="I266" s="137"/>
      <c r="J266" s="138">
        <f>ROUND(I266*H266,2)</f>
        <v>0</v>
      </c>
      <c r="K266" s="134" t="s">
        <v>146</v>
      </c>
      <c r="L266" s="32"/>
      <c r="M266" s="139" t="s">
        <v>1</v>
      </c>
      <c r="N266" s="140" t="s">
        <v>42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687</v>
      </c>
      <c r="AT266" s="143" t="s">
        <v>142</v>
      </c>
      <c r="AU266" s="143" t="s">
        <v>87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85</v>
      </c>
      <c r="BK266" s="144">
        <f>ROUND(I266*H266,2)</f>
        <v>0</v>
      </c>
      <c r="BL266" s="17" t="s">
        <v>687</v>
      </c>
      <c r="BM266" s="143" t="s">
        <v>769</v>
      </c>
    </row>
    <row r="267" spans="2:65" s="1" customFormat="1" ht="19.2">
      <c r="B267" s="32"/>
      <c r="D267" s="145" t="s">
        <v>149</v>
      </c>
      <c r="F267" s="146" t="s">
        <v>1841</v>
      </c>
      <c r="I267" s="147"/>
      <c r="L267" s="32"/>
      <c r="M267" s="148"/>
      <c r="T267" s="56"/>
      <c r="AT267" s="17" t="s">
        <v>149</v>
      </c>
      <c r="AU267" s="17" t="s">
        <v>87</v>
      </c>
    </row>
    <row r="268" spans="2:65" s="12" customFormat="1">
      <c r="B268" s="149"/>
      <c r="D268" s="145" t="s">
        <v>150</v>
      </c>
      <c r="E268" s="150" t="s">
        <v>1</v>
      </c>
      <c r="F268" s="151" t="s">
        <v>1842</v>
      </c>
      <c r="H268" s="150" t="s">
        <v>1</v>
      </c>
      <c r="I268" s="152"/>
      <c r="L268" s="149"/>
      <c r="M268" s="153"/>
      <c r="T268" s="154"/>
      <c r="AT268" s="150" t="s">
        <v>150</v>
      </c>
      <c r="AU268" s="150" t="s">
        <v>87</v>
      </c>
      <c r="AV268" s="12" t="s">
        <v>85</v>
      </c>
      <c r="AW268" s="12" t="s">
        <v>33</v>
      </c>
      <c r="AX268" s="12" t="s">
        <v>77</v>
      </c>
      <c r="AY268" s="150" t="s">
        <v>136</v>
      </c>
    </row>
    <row r="269" spans="2:65" s="12" customFormat="1">
      <c r="B269" s="149"/>
      <c r="D269" s="145" t="s">
        <v>150</v>
      </c>
      <c r="E269" s="150" t="s">
        <v>1</v>
      </c>
      <c r="F269" s="151" t="s">
        <v>1843</v>
      </c>
      <c r="H269" s="150" t="s">
        <v>1</v>
      </c>
      <c r="I269" s="152"/>
      <c r="L269" s="149"/>
      <c r="M269" s="153"/>
      <c r="T269" s="154"/>
      <c r="AT269" s="150" t="s">
        <v>150</v>
      </c>
      <c r="AU269" s="150" t="s">
        <v>87</v>
      </c>
      <c r="AV269" s="12" t="s">
        <v>85</v>
      </c>
      <c r="AW269" s="12" t="s">
        <v>33</v>
      </c>
      <c r="AX269" s="12" t="s">
        <v>77</v>
      </c>
      <c r="AY269" s="150" t="s">
        <v>136</v>
      </c>
    </row>
    <row r="270" spans="2:65" s="13" customFormat="1">
      <c r="B270" s="155"/>
      <c r="D270" s="145" t="s">
        <v>150</v>
      </c>
      <c r="E270" s="156" t="s">
        <v>1</v>
      </c>
      <c r="F270" s="157" t="s">
        <v>1844</v>
      </c>
      <c r="H270" s="158">
        <v>10.305</v>
      </c>
      <c r="I270" s="159"/>
      <c r="L270" s="155"/>
      <c r="M270" s="160"/>
      <c r="T270" s="161"/>
      <c r="AT270" s="156" t="s">
        <v>150</v>
      </c>
      <c r="AU270" s="156" t="s">
        <v>87</v>
      </c>
      <c r="AV270" s="13" t="s">
        <v>87</v>
      </c>
      <c r="AW270" s="13" t="s">
        <v>33</v>
      </c>
      <c r="AX270" s="13" t="s">
        <v>85</v>
      </c>
      <c r="AY270" s="156" t="s">
        <v>136</v>
      </c>
    </row>
    <row r="271" spans="2:65" s="1" customFormat="1" ht="24.15" customHeight="1">
      <c r="B271" s="32"/>
      <c r="C271" s="132" t="s">
        <v>539</v>
      </c>
      <c r="D271" s="132" t="s">
        <v>142</v>
      </c>
      <c r="E271" s="133" t="s">
        <v>1845</v>
      </c>
      <c r="F271" s="134" t="s">
        <v>1846</v>
      </c>
      <c r="G271" s="135" t="s">
        <v>309</v>
      </c>
      <c r="H271" s="136">
        <v>206.1</v>
      </c>
      <c r="I271" s="137"/>
      <c r="J271" s="138">
        <f>ROUND(I271*H271,2)</f>
        <v>0</v>
      </c>
      <c r="K271" s="134" t="s">
        <v>146</v>
      </c>
      <c r="L271" s="32"/>
      <c r="M271" s="139" t="s">
        <v>1</v>
      </c>
      <c r="N271" s="140" t="s">
        <v>42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687</v>
      </c>
      <c r="AT271" s="143" t="s">
        <v>142</v>
      </c>
      <c r="AU271" s="143" t="s">
        <v>87</v>
      </c>
      <c r="AY271" s="17" t="s">
        <v>136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85</v>
      </c>
      <c r="BK271" s="144">
        <f>ROUND(I271*H271,2)</f>
        <v>0</v>
      </c>
      <c r="BL271" s="17" t="s">
        <v>687</v>
      </c>
      <c r="BM271" s="143" t="s">
        <v>779</v>
      </c>
    </row>
    <row r="272" spans="2:65" s="1" customFormat="1" ht="19.2">
      <c r="B272" s="32"/>
      <c r="D272" s="145" t="s">
        <v>149</v>
      </c>
      <c r="F272" s="146" t="s">
        <v>1847</v>
      </c>
      <c r="I272" s="147"/>
      <c r="L272" s="32"/>
      <c r="M272" s="148"/>
      <c r="T272" s="56"/>
      <c r="AT272" s="17" t="s">
        <v>149</v>
      </c>
      <c r="AU272" s="17" t="s">
        <v>87</v>
      </c>
    </row>
    <row r="273" spans="2:65" s="12" customFormat="1">
      <c r="B273" s="149"/>
      <c r="D273" s="145" t="s">
        <v>150</v>
      </c>
      <c r="E273" s="150" t="s">
        <v>1</v>
      </c>
      <c r="F273" s="151" t="s">
        <v>386</v>
      </c>
      <c r="H273" s="150" t="s">
        <v>1</v>
      </c>
      <c r="I273" s="152"/>
      <c r="L273" s="149"/>
      <c r="M273" s="153"/>
      <c r="T273" s="154"/>
      <c r="AT273" s="150" t="s">
        <v>150</v>
      </c>
      <c r="AU273" s="150" t="s">
        <v>87</v>
      </c>
      <c r="AV273" s="12" t="s">
        <v>85</v>
      </c>
      <c r="AW273" s="12" t="s">
        <v>33</v>
      </c>
      <c r="AX273" s="12" t="s">
        <v>77</v>
      </c>
      <c r="AY273" s="150" t="s">
        <v>136</v>
      </c>
    </row>
    <row r="274" spans="2:65" s="13" customFormat="1">
      <c r="B274" s="155"/>
      <c r="D274" s="145" t="s">
        <v>150</v>
      </c>
      <c r="E274" s="156" t="s">
        <v>1</v>
      </c>
      <c r="F274" s="157" t="s">
        <v>1848</v>
      </c>
      <c r="H274" s="158">
        <v>206.1</v>
      </c>
      <c r="I274" s="159"/>
      <c r="L274" s="155"/>
      <c r="M274" s="160"/>
      <c r="T274" s="161"/>
      <c r="AT274" s="156" t="s">
        <v>150</v>
      </c>
      <c r="AU274" s="156" t="s">
        <v>87</v>
      </c>
      <c r="AV274" s="13" t="s">
        <v>87</v>
      </c>
      <c r="AW274" s="13" t="s">
        <v>33</v>
      </c>
      <c r="AX274" s="13" t="s">
        <v>85</v>
      </c>
      <c r="AY274" s="156" t="s">
        <v>136</v>
      </c>
    </row>
    <row r="275" spans="2:65" s="1" customFormat="1" ht="16.5" customHeight="1">
      <c r="B275" s="32"/>
      <c r="C275" s="132" t="s">
        <v>546</v>
      </c>
      <c r="D275" s="132" t="s">
        <v>142</v>
      </c>
      <c r="E275" s="133" t="s">
        <v>1849</v>
      </c>
      <c r="F275" s="134" t="s">
        <v>1850</v>
      </c>
      <c r="G275" s="135" t="s">
        <v>401</v>
      </c>
      <c r="H275" s="136">
        <v>18.548999999999999</v>
      </c>
      <c r="I275" s="137"/>
      <c r="J275" s="138">
        <f>ROUND(I275*H275,2)</f>
        <v>0</v>
      </c>
      <c r="K275" s="134" t="s">
        <v>146</v>
      </c>
      <c r="L275" s="32"/>
      <c r="M275" s="139" t="s">
        <v>1</v>
      </c>
      <c r="N275" s="140" t="s">
        <v>42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687</v>
      </c>
      <c r="AT275" s="143" t="s">
        <v>142</v>
      </c>
      <c r="AU275" s="143" t="s">
        <v>87</v>
      </c>
      <c r="AY275" s="17" t="s">
        <v>136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85</v>
      </c>
      <c r="BK275" s="144">
        <f>ROUND(I275*H275,2)</f>
        <v>0</v>
      </c>
      <c r="BL275" s="17" t="s">
        <v>687</v>
      </c>
      <c r="BM275" s="143" t="s">
        <v>1851</v>
      </c>
    </row>
    <row r="276" spans="2:65" s="1" customFormat="1">
      <c r="B276" s="32"/>
      <c r="D276" s="145" t="s">
        <v>149</v>
      </c>
      <c r="F276" s="146" t="s">
        <v>1852</v>
      </c>
      <c r="I276" s="147"/>
      <c r="L276" s="32"/>
      <c r="M276" s="148"/>
      <c r="T276" s="56"/>
      <c r="AT276" s="17" t="s">
        <v>149</v>
      </c>
      <c r="AU276" s="17" t="s">
        <v>87</v>
      </c>
    </row>
    <row r="277" spans="2:65" s="13" customFormat="1">
      <c r="B277" s="155"/>
      <c r="D277" s="145" t="s">
        <v>150</v>
      </c>
      <c r="E277" s="156" t="s">
        <v>1</v>
      </c>
      <c r="F277" s="157" t="s">
        <v>1853</v>
      </c>
      <c r="H277" s="158">
        <v>18.548999999999999</v>
      </c>
      <c r="I277" s="159"/>
      <c r="L277" s="155"/>
      <c r="M277" s="160"/>
      <c r="T277" s="161"/>
      <c r="AT277" s="156" t="s">
        <v>150</v>
      </c>
      <c r="AU277" s="156" t="s">
        <v>87</v>
      </c>
      <c r="AV277" s="13" t="s">
        <v>87</v>
      </c>
      <c r="AW277" s="13" t="s">
        <v>33</v>
      </c>
      <c r="AX277" s="13" t="s">
        <v>85</v>
      </c>
      <c r="AY277" s="156" t="s">
        <v>136</v>
      </c>
    </row>
    <row r="278" spans="2:65" s="12" customFormat="1">
      <c r="B278" s="149"/>
      <c r="D278" s="145" t="s">
        <v>150</v>
      </c>
      <c r="E278" s="150" t="s">
        <v>1</v>
      </c>
      <c r="F278" s="151" t="s">
        <v>1854</v>
      </c>
      <c r="H278" s="150" t="s">
        <v>1</v>
      </c>
      <c r="I278" s="152"/>
      <c r="L278" s="149"/>
      <c r="M278" s="153"/>
      <c r="T278" s="154"/>
      <c r="AT278" s="150" t="s">
        <v>150</v>
      </c>
      <c r="AU278" s="150" t="s">
        <v>87</v>
      </c>
      <c r="AV278" s="12" t="s">
        <v>85</v>
      </c>
      <c r="AW278" s="12" t="s">
        <v>33</v>
      </c>
      <c r="AX278" s="12" t="s">
        <v>77</v>
      </c>
      <c r="AY278" s="150" t="s">
        <v>136</v>
      </c>
    </row>
    <row r="279" spans="2:65" s="1" customFormat="1" ht="24.15" customHeight="1">
      <c r="B279" s="32"/>
      <c r="C279" s="132" t="s">
        <v>553</v>
      </c>
      <c r="D279" s="132" t="s">
        <v>142</v>
      </c>
      <c r="E279" s="133" t="s">
        <v>1855</v>
      </c>
      <c r="F279" s="134" t="s">
        <v>1856</v>
      </c>
      <c r="G279" s="135" t="s">
        <v>250</v>
      </c>
      <c r="H279" s="136">
        <v>53.55</v>
      </c>
      <c r="I279" s="137"/>
      <c r="J279" s="138">
        <f>ROUND(I279*H279,2)</f>
        <v>0</v>
      </c>
      <c r="K279" s="134" t="s">
        <v>146</v>
      </c>
      <c r="L279" s="32"/>
      <c r="M279" s="139" t="s">
        <v>1</v>
      </c>
      <c r="N279" s="140" t="s">
        <v>42</v>
      </c>
      <c r="P279" s="141">
        <f>O279*H279</f>
        <v>0</v>
      </c>
      <c r="Q279" s="141">
        <v>2.0000000000000002E-5</v>
      </c>
      <c r="R279" s="141">
        <f>Q279*H279</f>
        <v>1.0710000000000001E-3</v>
      </c>
      <c r="S279" s="141">
        <v>0</v>
      </c>
      <c r="T279" s="142">
        <f>S279*H279</f>
        <v>0</v>
      </c>
      <c r="AR279" s="143" t="s">
        <v>687</v>
      </c>
      <c r="AT279" s="143" t="s">
        <v>142</v>
      </c>
      <c r="AU279" s="143" t="s">
        <v>87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85</v>
      </c>
      <c r="BK279" s="144">
        <f>ROUND(I279*H279,2)</f>
        <v>0</v>
      </c>
      <c r="BL279" s="17" t="s">
        <v>687</v>
      </c>
      <c r="BM279" s="143" t="s">
        <v>1857</v>
      </c>
    </row>
    <row r="280" spans="2:65" s="1" customFormat="1" ht="19.2">
      <c r="B280" s="32"/>
      <c r="D280" s="145" t="s">
        <v>149</v>
      </c>
      <c r="F280" s="146" t="s">
        <v>1858</v>
      </c>
      <c r="I280" s="147"/>
      <c r="L280" s="32"/>
      <c r="M280" s="148"/>
      <c r="T280" s="56"/>
      <c r="AT280" s="17" t="s">
        <v>149</v>
      </c>
      <c r="AU280" s="17" t="s">
        <v>87</v>
      </c>
    </row>
    <row r="281" spans="2:65" s="12" customFormat="1">
      <c r="B281" s="149"/>
      <c r="D281" s="145" t="s">
        <v>150</v>
      </c>
      <c r="E281" s="150" t="s">
        <v>1</v>
      </c>
      <c r="F281" s="151" t="s">
        <v>1859</v>
      </c>
      <c r="H281" s="150" t="s">
        <v>1</v>
      </c>
      <c r="I281" s="152"/>
      <c r="L281" s="149"/>
      <c r="M281" s="153"/>
      <c r="T281" s="154"/>
      <c r="AT281" s="150" t="s">
        <v>150</v>
      </c>
      <c r="AU281" s="150" t="s">
        <v>87</v>
      </c>
      <c r="AV281" s="12" t="s">
        <v>85</v>
      </c>
      <c r="AW281" s="12" t="s">
        <v>33</v>
      </c>
      <c r="AX281" s="12" t="s">
        <v>77</v>
      </c>
      <c r="AY281" s="150" t="s">
        <v>136</v>
      </c>
    </row>
    <row r="282" spans="2:65" s="12" customFormat="1">
      <c r="B282" s="149"/>
      <c r="D282" s="145" t="s">
        <v>150</v>
      </c>
      <c r="E282" s="150" t="s">
        <v>1</v>
      </c>
      <c r="F282" s="151" t="s">
        <v>1860</v>
      </c>
      <c r="H282" s="150" t="s">
        <v>1</v>
      </c>
      <c r="I282" s="152"/>
      <c r="L282" s="149"/>
      <c r="M282" s="153"/>
      <c r="T282" s="154"/>
      <c r="AT282" s="150" t="s">
        <v>150</v>
      </c>
      <c r="AU282" s="150" t="s">
        <v>87</v>
      </c>
      <c r="AV282" s="12" t="s">
        <v>85</v>
      </c>
      <c r="AW282" s="12" t="s">
        <v>33</v>
      </c>
      <c r="AX282" s="12" t="s">
        <v>77</v>
      </c>
      <c r="AY282" s="150" t="s">
        <v>136</v>
      </c>
    </row>
    <row r="283" spans="2:65" s="13" customFormat="1">
      <c r="B283" s="155"/>
      <c r="D283" s="145" t="s">
        <v>150</v>
      </c>
      <c r="E283" s="156" t="s">
        <v>1</v>
      </c>
      <c r="F283" s="157" t="s">
        <v>1861</v>
      </c>
      <c r="H283" s="158">
        <v>53.55</v>
      </c>
      <c r="I283" s="159"/>
      <c r="L283" s="155"/>
      <c r="M283" s="160"/>
      <c r="T283" s="161"/>
      <c r="AT283" s="156" t="s">
        <v>150</v>
      </c>
      <c r="AU283" s="156" t="s">
        <v>87</v>
      </c>
      <c r="AV283" s="13" t="s">
        <v>87</v>
      </c>
      <c r="AW283" s="13" t="s">
        <v>33</v>
      </c>
      <c r="AX283" s="13" t="s">
        <v>85</v>
      </c>
      <c r="AY283" s="156" t="s">
        <v>136</v>
      </c>
    </row>
    <row r="284" spans="2:65" s="11" customFormat="1" ht="22.95" customHeight="1">
      <c r="B284" s="120"/>
      <c r="D284" s="121" t="s">
        <v>76</v>
      </c>
      <c r="E284" s="130" t="s">
        <v>923</v>
      </c>
      <c r="F284" s="130" t="s">
        <v>924</v>
      </c>
      <c r="I284" s="123"/>
      <c r="J284" s="131">
        <f>BK284</f>
        <v>0</v>
      </c>
      <c r="L284" s="120"/>
      <c r="M284" s="125"/>
      <c r="P284" s="126">
        <f>SUM(P285:P296)</f>
        <v>0</v>
      </c>
      <c r="R284" s="126">
        <f>SUM(R285:R296)</f>
        <v>0</v>
      </c>
      <c r="T284" s="127">
        <f>SUM(T285:T296)</f>
        <v>0</v>
      </c>
      <c r="AR284" s="121" t="s">
        <v>85</v>
      </c>
      <c r="AT284" s="128" t="s">
        <v>76</v>
      </c>
      <c r="AU284" s="128" t="s">
        <v>85</v>
      </c>
      <c r="AY284" s="121" t="s">
        <v>136</v>
      </c>
      <c r="BK284" s="129">
        <f>SUM(BK285:BK296)</f>
        <v>0</v>
      </c>
    </row>
    <row r="285" spans="2:65" s="1" customFormat="1" ht="16.5" customHeight="1">
      <c r="B285" s="32"/>
      <c r="C285" s="132" t="s">
        <v>560</v>
      </c>
      <c r="D285" s="132" t="s">
        <v>142</v>
      </c>
      <c r="E285" s="133" t="s">
        <v>956</v>
      </c>
      <c r="F285" s="134" t="s">
        <v>957</v>
      </c>
      <c r="G285" s="135" t="s">
        <v>401</v>
      </c>
      <c r="H285" s="136">
        <v>0.75</v>
      </c>
      <c r="I285" s="137"/>
      <c r="J285" s="138">
        <f>ROUND(I285*H285,2)</f>
        <v>0</v>
      </c>
      <c r="K285" s="134" t="s">
        <v>146</v>
      </c>
      <c r="L285" s="32"/>
      <c r="M285" s="139" t="s">
        <v>1</v>
      </c>
      <c r="N285" s="140" t="s">
        <v>42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135</v>
      </c>
      <c r="AT285" s="143" t="s">
        <v>142</v>
      </c>
      <c r="AU285" s="143" t="s">
        <v>87</v>
      </c>
      <c r="AY285" s="17" t="s">
        <v>136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85</v>
      </c>
      <c r="BK285" s="144">
        <f>ROUND(I285*H285,2)</f>
        <v>0</v>
      </c>
      <c r="BL285" s="17" t="s">
        <v>135</v>
      </c>
      <c r="BM285" s="143" t="s">
        <v>805</v>
      </c>
    </row>
    <row r="286" spans="2:65" s="1" customFormat="1">
      <c r="B286" s="32"/>
      <c r="D286" s="145" t="s">
        <v>149</v>
      </c>
      <c r="F286" s="146" t="s">
        <v>959</v>
      </c>
      <c r="I286" s="147"/>
      <c r="L286" s="32"/>
      <c r="M286" s="148"/>
      <c r="T286" s="56"/>
      <c r="AT286" s="17" t="s">
        <v>149</v>
      </c>
      <c r="AU286" s="17" t="s">
        <v>87</v>
      </c>
    </row>
    <row r="287" spans="2:65" s="12" customFormat="1">
      <c r="B287" s="149"/>
      <c r="D287" s="145" t="s">
        <v>150</v>
      </c>
      <c r="E287" s="150" t="s">
        <v>1</v>
      </c>
      <c r="F287" s="151" t="s">
        <v>1862</v>
      </c>
      <c r="H287" s="150" t="s">
        <v>1</v>
      </c>
      <c r="I287" s="152"/>
      <c r="L287" s="149"/>
      <c r="M287" s="153"/>
      <c r="T287" s="154"/>
      <c r="AT287" s="150" t="s">
        <v>150</v>
      </c>
      <c r="AU287" s="150" t="s">
        <v>87</v>
      </c>
      <c r="AV287" s="12" t="s">
        <v>85</v>
      </c>
      <c r="AW287" s="12" t="s">
        <v>33</v>
      </c>
      <c r="AX287" s="12" t="s">
        <v>77</v>
      </c>
      <c r="AY287" s="150" t="s">
        <v>136</v>
      </c>
    </row>
    <row r="288" spans="2:65" s="13" customFormat="1">
      <c r="B288" s="155"/>
      <c r="D288" s="145" t="s">
        <v>150</v>
      </c>
      <c r="E288" s="156" t="s">
        <v>1</v>
      </c>
      <c r="F288" s="157" t="s">
        <v>1863</v>
      </c>
      <c r="H288" s="158">
        <v>0.75</v>
      </c>
      <c r="I288" s="159"/>
      <c r="L288" s="155"/>
      <c r="M288" s="160"/>
      <c r="T288" s="161"/>
      <c r="AT288" s="156" t="s">
        <v>150</v>
      </c>
      <c r="AU288" s="156" t="s">
        <v>87</v>
      </c>
      <c r="AV288" s="13" t="s">
        <v>87</v>
      </c>
      <c r="AW288" s="13" t="s">
        <v>33</v>
      </c>
      <c r="AX288" s="13" t="s">
        <v>77</v>
      </c>
      <c r="AY288" s="156" t="s">
        <v>136</v>
      </c>
    </row>
    <row r="289" spans="2:65" s="14" customFormat="1">
      <c r="B289" s="165"/>
      <c r="D289" s="145" t="s">
        <v>150</v>
      </c>
      <c r="E289" s="166" t="s">
        <v>1</v>
      </c>
      <c r="F289" s="167" t="s">
        <v>277</v>
      </c>
      <c r="H289" s="168">
        <v>0.75</v>
      </c>
      <c r="I289" s="169"/>
      <c r="L289" s="165"/>
      <c r="M289" s="170"/>
      <c r="T289" s="171"/>
      <c r="AT289" s="166" t="s">
        <v>150</v>
      </c>
      <c r="AU289" s="166" t="s">
        <v>87</v>
      </c>
      <c r="AV289" s="14" t="s">
        <v>135</v>
      </c>
      <c r="AW289" s="14" t="s">
        <v>33</v>
      </c>
      <c r="AX289" s="14" t="s">
        <v>85</v>
      </c>
      <c r="AY289" s="166" t="s">
        <v>136</v>
      </c>
    </row>
    <row r="290" spans="2:65" s="1" customFormat="1" ht="16.5" customHeight="1">
      <c r="B290" s="32"/>
      <c r="C290" s="132" t="s">
        <v>567</v>
      </c>
      <c r="D290" s="132" t="s">
        <v>142</v>
      </c>
      <c r="E290" s="133" t="s">
        <v>966</v>
      </c>
      <c r="F290" s="134" t="s">
        <v>967</v>
      </c>
      <c r="G290" s="135" t="s">
        <v>401</v>
      </c>
      <c r="H290" s="136">
        <v>1.5</v>
      </c>
      <c r="I290" s="137"/>
      <c r="J290" s="138">
        <f>ROUND(I290*H290,2)</f>
        <v>0</v>
      </c>
      <c r="K290" s="134" t="s">
        <v>146</v>
      </c>
      <c r="L290" s="32"/>
      <c r="M290" s="139" t="s">
        <v>1</v>
      </c>
      <c r="N290" s="140" t="s">
        <v>42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135</v>
      </c>
      <c r="AT290" s="143" t="s">
        <v>142</v>
      </c>
      <c r="AU290" s="143" t="s">
        <v>87</v>
      </c>
      <c r="AY290" s="17" t="s">
        <v>136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85</v>
      </c>
      <c r="BK290" s="144">
        <f>ROUND(I290*H290,2)</f>
        <v>0</v>
      </c>
      <c r="BL290" s="17" t="s">
        <v>135</v>
      </c>
      <c r="BM290" s="143" t="s">
        <v>817</v>
      </c>
    </row>
    <row r="291" spans="2:65" s="1" customFormat="1" ht="19.2">
      <c r="B291" s="32"/>
      <c r="D291" s="145" t="s">
        <v>149</v>
      </c>
      <c r="F291" s="146" t="s">
        <v>969</v>
      </c>
      <c r="I291" s="147"/>
      <c r="L291" s="32"/>
      <c r="M291" s="148"/>
      <c r="T291" s="56"/>
      <c r="AT291" s="17" t="s">
        <v>149</v>
      </c>
      <c r="AU291" s="17" t="s">
        <v>87</v>
      </c>
    </row>
    <row r="292" spans="2:65" s="12" customFormat="1">
      <c r="B292" s="149"/>
      <c r="D292" s="145" t="s">
        <v>150</v>
      </c>
      <c r="E292" s="150" t="s">
        <v>1</v>
      </c>
      <c r="F292" s="151" t="s">
        <v>1862</v>
      </c>
      <c r="H292" s="150" t="s">
        <v>1</v>
      </c>
      <c r="I292" s="152"/>
      <c r="L292" s="149"/>
      <c r="M292" s="153"/>
      <c r="T292" s="154"/>
      <c r="AT292" s="150" t="s">
        <v>150</v>
      </c>
      <c r="AU292" s="150" t="s">
        <v>87</v>
      </c>
      <c r="AV292" s="12" t="s">
        <v>85</v>
      </c>
      <c r="AW292" s="12" t="s">
        <v>33</v>
      </c>
      <c r="AX292" s="12" t="s">
        <v>77</v>
      </c>
      <c r="AY292" s="150" t="s">
        <v>136</v>
      </c>
    </row>
    <row r="293" spans="2:65" s="13" customFormat="1">
      <c r="B293" s="155"/>
      <c r="D293" s="145" t="s">
        <v>150</v>
      </c>
      <c r="E293" s="156" t="s">
        <v>1</v>
      </c>
      <c r="F293" s="157" t="s">
        <v>1864</v>
      </c>
      <c r="H293" s="158">
        <v>1.5</v>
      </c>
      <c r="I293" s="159"/>
      <c r="L293" s="155"/>
      <c r="M293" s="160"/>
      <c r="T293" s="161"/>
      <c r="AT293" s="156" t="s">
        <v>150</v>
      </c>
      <c r="AU293" s="156" t="s">
        <v>87</v>
      </c>
      <c r="AV293" s="13" t="s">
        <v>87</v>
      </c>
      <c r="AW293" s="13" t="s">
        <v>33</v>
      </c>
      <c r="AX293" s="13" t="s">
        <v>85</v>
      </c>
      <c r="AY293" s="156" t="s">
        <v>136</v>
      </c>
    </row>
    <row r="294" spans="2:65" s="1" customFormat="1" ht="16.5" customHeight="1">
      <c r="B294" s="32"/>
      <c r="C294" s="132" t="s">
        <v>574</v>
      </c>
      <c r="D294" s="132" t="s">
        <v>142</v>
      </c>
      <c r="E294" s="133" t="s">
        <v>1865</v>
      </c>
      <c r="F294" s="134" t="s">
        <v>1866</v>
      </c>
      <c r="G294" s="135" t="s">
        <v>604</v>
      </c>
      <c r="H294" s="136">
        <v>3</v>
      </c>
      <c r="I294" s="137"/>
      <c r="J294" s="138">
        <f>ROUND(I294*H294,2)</f>
        <v>0</v>
      </c>
      <c r="K294" s="134" t="s">
        <v>1</v>
      </c>
      <c r="L294" s="32"/>
      <c r="M294" s="139" t="s">
        <v>1</v>
      </c>
      <c r="N294" s="140" t="s">
        <v>42</v>
      </c>
      <c r="P294" s="141">
        <f>O294*H294</f>
        <v>0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AR294" s="143" t="s">
        <v>135</v>
      </c>
      <c r="AT294" s="143" t="s">
        <v>142</v>
      </c>
      <c r="AU294" s="143" t="s">
        <v>87</v>
      </c>
      <c r="AY294" s="17" t="s">
        <v>136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85</v>
      </c>
      <c r="BK294" s="144">
        <f>ROUND(I294*H294,2)</f>
        <v>0</v>
      </c>
      <c r="BL294" s="17" t="s">
        <v>135</v>
      </c>
      <c r="BM294" s="143" t="s">
        <v>828</v>
      </c>
    </row>
    <row r="295" spans="2:65" s="1" customFormat="1">
      <c r="B295" s="32"/>
      <c r="D295" s="145" t="s">
        <v>149</v>
      </c>
      <c r="F295" s="146" t="s">
        <v>1866</v>
      </c>
      <c r="I295" s="147"/>
      <c r="L295" s="32"/>
      <c r="M295" s="148"/>
      <c r="T295" s="56"/>
      <c r="AT295" s="17" t="s">
        <v>149</v>
      </c>
      <c r="AU295" s="17" t="s">
        <v>87</v>
      </c>
    </row>
    <row r="296" spans="2:65" s="13" customFormat="1">
      <c r="B296" s="155"/>
      <c r="D296" s="145" t="s">
        <v>150</v>
      </c>
      <c r="E296" s="156" t="s">
        <v>1</v>
      </c>
      <c r="F296" s="157" t="s">
        <v>1867</v>
      </c>
      <c r="H296" s="158">
        <v>3</v>
      </c>
      <c r="I296" s="159"/>
      <c r="L296" s="155"/>
      <c r="M296" s="160"/>
      <c r="T296" s="161"/>
      <c r="AT296" s="156" t="s">
        <v>150</v>
      </c>
      <c r="AU296" s="156" t="s">
        <v>87</v>
      </c>
      <c r="AV296" s="13" t="s">
        <v>87</v>
      </c>
      <c r="AW296" s="13" t="s">
        <v>33</v>
      </c>
      <c r="AX296" s="13" t="s">
        <v>85</v>
      </c>
      <c r="AY296" s="156" t="s">
        <v>136</v>
      </c>
    </row>
    <row r="297" spans="2:65" s="11" customFormat="1" ht="25.95" customHeight="1">
      <c r="B297" s="120"/>
      <c r="D297" s="121" t="s">
        <v>76</v>
      </c>
      <c r="E297" s="122" t="s">
        <v>137</v>
      </c>
      <c r="F297" s="122" t="s">
        <v>138</v>
      </c>
      <c r="I297" s="123"/>
      <c r="J297" s="124">
        <f>BK297</f>
        <v>0</v>
      </c>
      <c r="L297" s="120"/>
      <c r="M297" s="125"/>
      <c r="P297" s="126">
        <f>P298</f>
        <v>0</v>
      </c>
      <c r="R297" s="126">
        <f>R298</f>
        <v>0</v>
      </c>
      <c r="T297" s="127">
        <f>T298</f>
        <v>0</v>
      </c>
      <c r="AR297" s="121" t="s">
        <v>139</v>
      </c>
      <c r="AT297" s="128" t="s">
        <v>76</v>
      </c>
      <c r="AU297" s="128" t="s">
        <v>77</v>
      </c>
      <c r="AY297" s="121" t="s">
        <v>136</v>
      </c>
      <c r="BK297" s="129">
        <f>BK298</f>
        <v>0</v>
      </c>
    </row>
    <row r="298" spans="2:65" s="11" customFormat="1" ht="22.95" customHeight="1">
      <c r="B298" s="120"/>
      <c r="D298" s="121" t="s">
        <v>76</v>
      </c>
      <c r="E298" s="130" t="s">
        <v>140</v>
      </c>
      <c r="F298" s="130" t="s">
        <v>141</v>
      </c>
      <c r="I298" s="123"/>
      <c r="J298" s="131">
        <f>BK298</f>
        <v>0</v>
      </c>
      <c r="L298" s="120"/>
      <c r="M298" s="125"/>
      <c r="P298" s="126">
        <f>SUM(P299:P306)</f>
        <v>0</v>
      </c>
      <c r="R298" s="126">
        <f>SUM(R299:R306)</f>
        <v>0</v>
      </c>
      <c r="T298" s="127">
        <f>SUM(T299:T306)</f>
        <v>0</v>
      </c>
      <c r="AR298" s="121" t="s">
        <v>139</v>
      </c>
      <c r="AT298" s="128" t="s">
        <v>76</v>
      </c>
      <c r="AU298" s="128" t="s">
        <v>85</v>
      </c>
      <c r="AY298" s="121" t="s">
        <v>136</v>
      </c>
      <c r="BK298" s="129">
        <f>SUM(BK299:BK306)</f>
        <v>0</v>
      </c>
    </row>
    <row r="299" spans="2:65" s="1" customFormat="1" ht="16.5" customHeight="1">
      <c r="B299" s="32"/>
      <c r="C299" s="132" t="s">
        <v>580</v>
      </c>
      <c r="D299" s="132" t="s">
        <v>142</v>
      </c>
      <c r="E299" s="133" t="s">
        <v>165</v>
      </c>
      <c r="F299" s="134" t="s">
        <v>166</v>
      </c>
      <c r="G299" s="135" t="s">
        <v>145</v>
      </c>
      <c r="H299" s="136">
        <v>1</v>
      </c>
      <c r="I299" s="137"/>
      <c r="J299" s="138">
        <f>ROUND(I299*H299,2)</f>
        <v>0</v>
      </c>
      <c r="K299" s="134" t="s">
        <v>146</v>
      </c>
      <c r="L299" s="32"/>
      <c r="M299" s="139" t="s">
        <v>1</v>
      </c>
      <c r="N299" s="140" t="s">
        <v>42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147</v>
      </c>
      <c r="AT299" s="143" t="s">
        <v>142</v>
      </c>
      <c r="AU299" s="143" t="s">
        <v>87</v>
      </c>
      <c r="AY299" s="17" t="s">
        <v>136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85</v>
      </c>
      <c r="BK299" s="144">
        <f>ROUND(I299*H299,2)</f>
        <v>0</v>
      </c>
      <c r="BL299" s="17" t="s">
        <v>147</v>
      </c>
      <c r="BM299" s="143" t="s">
        <v>1868</v>
      </c>
    </row>
    <row r="300" spans="2:65" s="1" customFormat="1">
      <c r="B300" s="32"/>
      <c r="D300" s="145" t="s">
        <v>149</v>
      </c>
      <c r="F300" s="146" t="s">
        <v>166</v>
      </c>
      <c r="I300" s="147"/>
      <c r="L300" s="32"/>
      <c r="M300" s="148"/>
      <c r="T300" s="56"/>
      <c r="AT300" s="17" t="s">
        <v>149</v>
      </c>
      <c r="AU300" s="17" t="s">
        <v>87</v>
      </c>
    </row>
    <row r="301" spans="2:65" s="12" customFormat="1">
      <c r="B301" s="149"/>
      <c r="D301" s="145" t="s">
        <v>150</v>
      </c>
      <c r="E301" s="150" t="s">
        <v>1</v>
      </c>
      <c r="F301" s="151" t="s">
        <v>1869</v>
      </c>
      <c r="H301" s="150" t="s">
        <v>1</v>
      </c>
      <c r="I301" s="152"/>
      <c r="L301" s="149"/>
      <c r="M301" s="153"/>
      <c r="T301" s="154"/>
      <c r="AT301" s="150" t="s">
        <v>150</v>
      </c>
      <c r="AU301" s="150" t="s">
        <v>87</v>
      </c>
      <c r="AV301" s="12" t="s">
        <v>85</v>
      </c>
      <c r="AW301" s="12" t="s">
        <v>33</v>
      </c>
      <c r="AX301" s="12" t="s">
        <v>77</v>
      </c>
      <c r="AY301" s="150" t="s">
        <v>136</v>
      </c>
    </row>
    <row r="302" spans="2:65" s="13" customFormat="1">
      <c r="B302" s="155"/>
      <c r="D302" s="145" t="s">
        <v>150</v>
      </c>
      <c r="E302" s="156" t="s">
        <v>1</v>
      </c>
      <c r="F302" s="157" t="s">
        <v>1870</v>
      </c>
      <c r="H302" s="158">
        <v>1</v>
      </c>
      <c r="I302" s="159"/>
      <c r="L302" s="155"/>
      <c r="M302" s="160"/>
      <c r="T302" s="161"/>
      <c r="AT302" s="156" t="s">
        <v>150</v>
      </c>
      <c r="AU302" s="156" t="s">
        <v>87</v>
      </c>
      <c r="AV302" s="13" t="s">
        <v>87</v>
      </c>
      <c r="AW302" s="13" t="s">
        <v>33</v>
      </c>
      <c r="AX302" s="13" t="s">
        <v>85</v>
      </c>
      <c r="AY302" s="156" t="s">
        <v>136</v>
      </c>
    </row>
    <row r="303" spans="2:65" s="1" customFormat="1" ht="16.5" customHeight="1">
      <c r="B303" s="32"/>
      <c r="C303" s="132" t="s">
        <v>587</v>
      </c>
      <c r="D303" s="132" t="s">
        <v>142</v>
      </c>
      <c r="E303" s="133" t="s">
        <v>170</v>
      </c>
      <c r="F303" s="134" t="s">
        <v>171</v>
      </c>
      <c r="G303" s="135" t="s">
        <v>145</v>
      </c>
      <c r="H303" s="136">
        <v>1</v>
      </c>
      <c r="I303" s="137"/>
      <c r="J303" s="138">
        <f>ROUND(I303*H303,2)</f>
        <v>0</v>
      </c>
      <c r="K303" s="134" t="s">
        <v>146</v>
      </c>
      <c r="L303" s="32"/>
      <c r="M303" s="139" t="s">
        <v>1</v>
      </c>
      <c r="N303" s="140" t="s">
        <v>42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147</v>
      </c>
      <c r="AT303" s="143" t="s">
        <v>142</v>
      </c>
      <c r="AU303" s="143" t="s">
        <v>87</v>
      </c>
      <c r="AY303" s="17" t="s">
        <v>136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85</v>
      </c>
      <c r="BK303" s="144">
        <f>ROUND(I303*H303,2)</f>
        <v>0</v>
      </c>
      <c r="BL303" s="17" t="s">
        <v>147</v>
      </c>
      <c r="BM303" s="143" t="s">
        <v>1871</v>
      </c>
    </row>
    <row r="304" spans="2:65" s="1" customFormat="1">
      <c r="B304" s="32"/>
      <c r="D304" s="145" t="s">
        <v>149</v>
      </c>
      <c r="F304" s="146" t="s">
        <v>171</v>
      </c>
      <c r="I304" s="147"/>
      <c r="L304" s="32"/>
      <c r="M304" s="148"/>
      <c r="T304" s="56"/>
      <c r="AT304" s="17" t="s">
        <v>149</v>
      </c>
      <c r="AU304" s="17" t="s">
        <v>87</v>
      </c>
    </row>
    <row r="305" spans="2:51" s="12" customFormat="1">
      <c r="B305" s="149"/>
      <c r="D305" s="145" t="s">
        <v>150</v>
      </c>
      <c r="E305" s="150" t="s">
        <v>1</v>
      </c>
      <c r="F305" s="151" t="s">
        <v>173</v>
      </c>
      <c r="H305" s="150" t="s">
        <v>1</v>
      </c>
      <c r="I305" s="152"/>
      <c r="L305" s="149"/>
      <c r="M305" s="153"/>
      <c r="T305" s="154"/>
      <c r="AT305" s="150" t="s">
        <v>150</v>
      </c>
      <c r="AU305" s="150" t="s">
        <v>87</v>
      </c>
      <c r="AV305" s="12" t="s">
        <v>85</v>
      </c>
      <c r="AW305" s="12" t="s">
        <v>33</v>
      </c>
      <c r="AX305" s="12" t="s">
        <v>77</v>
      </c>
      <c r="AY305" s="150" t="s">
        <v>136</v>
      </c>
    </row>
    <row r="306" spans="2:51" s="13" customFormat="1">
      <c r="B306" s="155"/>
      <c r="D306" s="145" t="s">
        <v>150</v>
      </c>
      <c r="E306" s="156" t="s">
        <v>1</v>
      </c>
      <c r="F306" s="157" t="s">
        <v>1872</v>
      </c>
      <c r="H306" s="158">
        <v>1</v>
      </c>
      <c r="I306" s="159"/>
      <c r="L306" s="155"/>
      <c r="M306" s="162"/>
      <c r="N306" s="163"/>
      <c r="O306" s="163"/>
      <c r="P306" s="163"/>
      <c r="Q306" s="163"/>
      <c r="R306" s="163"/>
      <c r="S306" s="163"/>
      <c r="T306" s="164"/>
      <c r="AT306" s="156" t="s">
        <v>150</v>
      </c>
      <c r="AU306" s="156" t="s">
        <v>87</v>
      </c>
      <c r="AV306" s="13" t="s">
        <v>87</v>
      </c>
      <c r="AW306" s="13" t="s">
        <v>33</v>
      </c>
      <c r="AX306" s="13" t="s">
        <v>85</v>
      </c>
      <c r="AY306" s="156" t="s">
        <v>136</v>
      </c>
    </row>
    <row r="307" spans="2:51" s="1" customFormat="1" ht="6.9" customHeight="1">
      <c r="B307" s="44"/>
      <c r="C307" s="45"/>
      <c r="D307" s="45"/>
      <c r="E307" s="45"/>
      <c r="F307" s="45"/>
      <c r="G307" s="45"/>
      <c r="H307" s="45"/>
      <c r="I307" s="45"/>
      <c r="J307" s="45"/>
      <c r="K307" s="45"/>
      <c r="L307" s="32"/>
    </row>
  </sheetData>
  <sheetProtection algorithmName="SHA-512" hashValue="jdlOdHNYyhnQMtym9uS4VB4hLLM90tyBJGwJ9c0WFBSeFKmExaaK1dwov0A6fNjtdOT9qsxKVYDcK5bTPXp+WQ==" saltValue="YgfiiskzPJORqaW3rGmfhfInopVVvy2OBTyVs8V7YRtMNm0bWngmmqAqVj8aIDzZLkwH216NYQsvUdMJTFejEg==" spinCount="100000" sheet="1" objects="1" scenarios="1" formatColumns="0" formatRows="0" autoFilter="0"/>
  <autoFilter ref="C123:K306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02 - Ostatní a vedlejší n...</vt:lpstr>
      <vt:lpstr>101 - Komunikace</vt:lpstr>
      <vt:lpstr>301 - Vodovod</vt:lpstr>
      <vt:lpstr>302 - Jednotná kanalizace</vt:lpstr>
      <vt:lpstr>303 - Vodovodní a kanaliz...</vt:lpstr>
      <vt:lpstr>401 - Veřejné osvětlení</vt:lpstr>
      <vt:lpstr>'02 - Ostatní a vedlejší n...'!Názvy_tisku</vt:lpstr>
      <vt:lpstr>'101 - Komunikace'!Názvy_tisku</vt:lpstr>
      <vt:lpstr>'301 - Vodovod'!Názvy_tisku</vt:lpstr>
      <vt:lpstr>'302 - Jednotná kanalizace'!Názvy_tisku</vt:lpstr>
      <vt:lpstr>'303 - Vodovodní a kanaliz...'!Názvy_tisku</vt:lpstr>
      <vt:lpstr>'401 - Veřejné osvětlení'!Názvy_tisku</vt:lpstr>
      <vt:lpstr>'Rekapitulace stavby'!Názvy_tisku</vt:lpstr>
      <vt:lpstr>'02 - Ostatní a vedlejší n...'!Oblast_tisku</vt:lpstr>
      <vt:lpstr>'101 - Komunikace'!Oblast_tisku</vt:lpstr>
      <vt:lpstr>'301 - Vodovod'!Oblast_tisku</vt:lpstr>
      <vt:lpstr>'302 - Jednotná kanalizace'!Oblast_tisku</vt:lpstr>
      <vt:lpstr>'303 - Vodovodní a kanaliz...'!Oblast_tisku</vt:lpstr>
      <vt:lpstr>'401 - Veřejné osvětlení'!Oblast_tisku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Horecka</cp:lastModifiedBy>
  <dcterms:created xsi:type="dcterms:W3CDTF">2023-06-21T10:12:52Z</dcterms:created>
  <dcterms:modified xsi:type="dcterms:W3CDTF">2023-07-31T12:04:18Z</dcterms:modified>
</cp:coreProperties>
</file>